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wona\Desktop\DOKUMENTY\Sprawozdanie opisowe_ZGDO\2014\Sprawozdanie WPF_I półrocze 2014\"/>
    </mc:Choice>
  </mc:AlternateContent>
  <bookViews>
    <workbookView xWindow="600" yWindow="45" windowWidth="19320" windowHeight="7995"/>
  </bookViews>
  <sheets>
    <sheet name="zał. nr 1 do informacji 2014" sheetId="2" r:id="rId1"/>
  </sheets>
  <definedNames>
    <definedName name="_xlnm.Print_Area" localSheetId="0">'zał. nr 1 do informacji 2014'!$A$1:$H$98</definedName>
  </definedNames>
  <calcPr calcId="152511"/>
</workbook>
</file>

<file path=xl/calcChain.xml><?xml version="1.0" encoding="utf-8"?>
<calcChain xmlns="http://schemas.openxmlformats.org/spreadsheetml/2006/main">
  <c r="E54" i="2" l="1"/>
  <c r="E52" i="2"/>
  <c r="E50" i="2"/>
  <c r="E49" i="2"/>
  <c r="E51" i="2"/>
  <c r="H16" i="2"/>
  <c r="G16" i="2"/>
  <c r="F16" i="2"/>
  <c r="D16" i="2"/>
  <c r="E47" i="2"/>
  <c r="E46" i="2"/>
  <c r="E25" i="2"/>
  <c r="E24" i="2"/>
  <c r="E16" i="2"/>
  <c r="H6" i="2"/>
  <c r="H5" i="2" s="1"/>
  <c r="G6" i="2"/>
  <c r="G5" i="2" s="1"/>
  <c r="F5" i="2"/>
  <c r="F6" i="2"/>
  <c r="E5" i="2"/>
  <c r="E6" i="2"/>
  <c r="D13" i="2"/>
  <c r="D5" i="2" s="1"/>
  <c r="D54" i="2" s="1"/>
  <c r="D6" i="2"/>
  <c r="A98" i="2"/>
  <c r="A97" i="2"/>
  <c r="A96" i="2"/>
  <c r="A95" i="2"/>
  <c r="A94" i="2"/>
  <c r="A93" i="2"/>
  <c r="A92" i="2"/>
  <c r="A90" i="2"/>
  <c r="A89" i="2"/>
  <c r="A88" i="2"/>
  <c r="A87" i="2"/>
  <c r="A86" i="2"/>
  <c r="A85" i="2"/>
  <c r="A84" i="2"/>
  <c r="A82" i="2"/>
  <c r="A81" i="2"/>
  <c r="A80" i="2"/>
  <c r="A79" i="2"/>
  <c r="A78" i="2"/>
  <c r="A77" i="2"/>
  <c r="A75" i="2"/>
  <c r="A74" i="2"/>
  <c r="A72" i="2"/>
  <c r="A71" i="2"/>
  <c r="A69" i="2"/>
  <c r="A68" i="2"/>
  <c r="A67" i="2"/>
  <c r="A66" i="2"/>
  <c r="A65" i="2"/>
  <c r="A64" i="2"/>
  <c r="A63" i="2"/>
  <c r="A62" i="2"/>
  <c r="A60" i="2"/>
  <c r="A58" i="2"/>
  <c r="A57" i="2"/>
  <c r="A56" i="2"/>
  <c r="A55" i="2"/>
  <c r="A54" i="2"/>
  <c r="A53" i="2"/>
  <c r="A52" i="2"/>
  <c r="A51" i="2"/>
  <c r="A50" i="2"/>
  <c r="A49" i="2"/>
  <c r="A47" i="2"/>
  <c r="A46" i="2"/>
  <c r="A43" i="2"/>
  <c r="A42" i="2"/>
  <c r="A41" i="2"/>
  <c r="A40" i="2"/>
  <c r="A38" i="2"/>
  <c r="A36" i="2"/>
  <c r="A35" i="2"/>
  <c r="A33" i="2"/>
  <c r="A32" i="2"/>
  <c r="A31" i="2"/>
  <c r="A30" i="2"/>
  <c r="A29" i="2"/>
  <c r="A28" i="2"/>
  <c r="A27" i="2"/>
  <c r="A26" i="2"/>
  <c r="A23" i="2"/>
  <c r="A21" i="2"/>
  <c r="A20" i="2"/>
  <c r="A18" i="2"/>
  <c r="A17" i="2"/>
  <c r="A15" i="2"/>
  <c r="A14" i="2"/>
  <c r="A13" i="2"/>
  <c r="A12" i="2"/>
  <c r="A11" i="2"/>
  <c r="A9" i="2"/>
  <c r="A8" i="2"/>
  <c r="A7" i="2"/>
  <c r="A6" i="2"/>
</calcChain>
</file>

<file path=xl/sharedStrings.xml><?xml version="1.0" encoding="utf-8"?>
<sst xmlns="http://schemas.openxmlformats.org/spreadsheetml/2006/main" count="139" uniqueCount="124">
  <si>
    <t>L.p.</t>
  </si>
  <si>
    <t>Formuła</t>
  </si>
  <si>
    <t>Wyszczególnienie</t>
  </si>
  <si>
    <t>Prognoza 2014</t>
  </si>
  <si>
    <t>Prognoza 2015</t>
  </si>
  <si>
    <t>Prognoza 2016</t>
  </si>
  <si>
    <t>[1.1]+[1.2]</t>
  </si>
  <si>
    <t>Dochody ogółem</t>
  </si>
  <si>
    <t>1.1.3.1</t>
  </si>
  <si>
    <t>[2.1]+[2.2]</t>
  </si>
  <si>
    <t>Wydatki ogółem</t>
  </si>
  <si>
    <t>2.1.1.1</t>
  </si>
  <si>
    <t>2.1.3.1</t>
  </si>
  <si>
    <t>[1] -[2]</t>
  </si>
  <si>
    <t>Wynik budżetu</t>
  </si>
  <si>
    <t>[4.1] + [4.2] + [4.3] + [4.4]</t>
  </si>
  <si>
    <t>Przychody budżetu</t>
  </si>
  <si>
    <t>[5.1] + [5.2]</t>
  </si>
  <si>
    <t>Rozchody budżetu</t>
  </si>
  <si>
    <t>5.1.1.1</t>
  </si>
  <si>
    <t>Kwota długu</t>
  </si>
  <si>
    <t>[6] / [1]</t>
  </si>
  <si>
    <t>([6] - [6.1]) / [1]</t>
  </si>
  <si>
    <t>Kwota zobowiązań wynikających z przejęcia przez jednostkę samorządu terytorialnego zobowiązań po likwidowanych i przekształcanych jednostkach zaliczanych do sektora  finansów publicznych</t>
  </si>
  <si>
    <t>Relacja zrównoważenia wydatków bieżących, o której mowa w art. 242 ustawy</t>
  </si>
  <si>
    <t>[1.1] - [2.1]</t>
  </si>
  <si>
    <t xml:space="preserve"> Różnica między dochodami bieżącymi a  wydatkami bieżącymi</t>
  </si>
  <si>
    <t>[1.1] + [4.1] + [4.2] - (  [2.1] - [2.1.2]  )</t>
  </si>
  <si>
    <t>Wskaźnik spłaty zobowiązań</t>
  </si>
  <si>
    <t>([2.1.1] + [2.1.3.1] + [5.1] ) / [1]</t>
  </si>
  <si>
    <t>([2.1.1] + [2.1.3.1] + [5.1] - [5.1.1] ) / [1]</t>
  </si>
  <si>
    <t>([2.1.1]+[2.1.3.1] + [5.1]+[9.5]-[5.1.1] )/[1]</t>
  </si>
  <si>
    <t>średnia z trzech poprzednich lat [9.6.1]</t>
  </si>
  <si>
    <t>[9.6] - [9.7]</t>
  </si>
  <si>
    <t xml:space="preserve"> Informacja o spełnieniu wskaźnika spłaty zobowiązań określonego w art. 243 ustawy, po uwzględnieniu zobowiązań związku współtworzonego przez jednostkę samorządu terytorialnego oraz po uwzględnieniu wyłączeń określonych w pkt 5.1.1., obliczonego w oparciu o plan 3 kwartałów roku poprzedzającego rok budżetowy</t>
  </si>
  <si>
    <t>[9.6] - [9.7.1]</t>
  </si>
  <si>
    <t xml:space="preserve">  Informacja o spełnieniu wskaźnika spłaty zobowiązań określonego w art. 243 ustawy, po uwzględnieniu zobowiązań związku współtworzonego przez jednostkę samorządu terytorialnego oraz po uwzględnieniu wyłączeń określonych w pkt 5.1.1., obliczonego w oparciu o wykonanie roku poprzedzającego rok budżetowy</t>
  </si>
  <si>
    <t>Przeznaczenie prognozowanej nadwyżki budżetowej,  w tym na:</t>
  </si>
  <si>
    <t>Informacje uzupełniające o wybranych rodzajach wydatków budżetowych</t>
  </si>
  <si>
    <t>[11.3.1] + [11.3.2]</t>
  </si>
  <si>
    <t xml:space="preserve">   bieżące</t>
  </si>
  <si>
    <t xml:space="preserve">   majątkowe</t>
  </si>
  <si>
    <t>Finansowanie programów, projektów lub zadań realizowanych z udziałem środków, o których mowa w art. 5 ust. 1 pkt 2 i 3 ustawy</t>
  </si>
  <si>
    <t xml:space="preserve">  -  w tym środki określone w art. 5 ust. 1 pkt 2 ustawy</t>
  </si>
  <si>
    <t>12.1.1.1</t>
  </si>
  <si>
    <t xml:space="preserve">   - w tym środki określone w art. 5 ust. 1 pkt 2 ustawy wynikające wyłącznie z  zawartych umów na realizację programu, projektu lub zadania</t>
  </si>
  <si>
    <t xml:space="preserve"> Dochody majątkowe  na programy, projekty lub zadania finansowane z udziałem środków, o których mowa w art. 5 ust. 1 pkt 2 i 3 ustawy</t>
  </si>
  <si>
    <t xml:space="preserve">   -  w tym środki określone w art. 5 ust. 1 pkt 2 ustawy</t>
  </si>
  <si>
    <t>12.2.1.1</t>
  </si>
  <si>
    <t xml:space="preserve">    - w tym środki określone w art. 5 ust. 1 pkt 2 ustawy wynikające wyłącznie z zawartych umów na realizację programu, projektu lub zadania</t>
  </si>
  <si>
    <t xml:space="preserve">  -  w tym finansowane środkami określonymi w art. 5 ust. 1 pkt 2 ustawy </t>
  </si>
  <si>
    <t xml:space="preserve">  -  w tym finansowane środkami określonymi w art. 5 ust. 1 pkt 2 ustawy</t>
  </si>
  <si>
    <t xml:space="preserve">Kwoty dotyczące przejęcia i spłaty zobowiązań po samodzielnych publicznych zakładach opieki zdrowotnej oraz pokrycia ujemnego wyniku 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</si>
  <si>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</si>
  <si>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(Dz.U. Nr 112, poz. 654, z późn. zm.)</t>
  </si>
  <si>
    <t xml:space="preserve"> Wysokość zobowiązań podlegających umorzeniu, o którym mowa w art. 190 ustawy o działalności leczniczej</t>
  </si>
  <si>
    <t xml:space="preserve"> Wydatki na spłatę przejętych zobowiązań samodzielnego publicznego zakładu opieki zdrowotnej przekształconego na zasadach określonych w przepisach  o działalności leczniczej</t>
  </si>
  <si>
    <t>Dane uzupełniające o długu i jego spłacie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</si>
  <si>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</si>
  <si>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</si>
  <si>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</si>
  <si>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</si>
  <si>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>z podatku od nieruchomości</t>
  </si>
  <si>
    <t>z subwencji ogólnej</t>
  </si>
  <si>
    <t>z tytułu dotacji i środków przeznaczonych na cele bieżące</t>
  </si>
  <si>
    <t>Dochody majątkowe, w tym</t>
  </si>
  <si>
    <t>ze sprzedaży majątku</t>
  </si>
  <si>
    <t>z tytułu dotacji oraz środków przeznaczonych na inwestycje</t>
  </si>
  <si>
    <t>Wydatki bieżące, w tym:</t>
  </si>
  <si>
    <t>z tytułu poręczeń i gwarancji</t>
  </si>
  <si>
    <t>w tym: gwarancje i poręczenia podlegające wyłączeniu z limitów spłaty zobowiązań  określonych w art. 243 ust. 3 pkt 2 ustawy z dnia 27 sierpnia 2009 r. o finansach publicznych (Dz. U. Nr 157, poz. 1240, z późn. zm.) lub art. 169 ust. 3 pkt 2 ustawy z dnia 30 czerwca 2005 r. o finansach publicznych (Dz. U. Nr 249, poz. 2104, z późn. zm)</t>
  </si>
  <si>
    <t>na spłatę przejętych zobowiązań samodzielnego publicznego zakładu opieki zdrowotnej przekształconego na zasadach określonych w przepisach  o działalności leczniczej, w wysokości w jakiej nie podlegają sfinansowaniu dotacją z budżetu państwa)</t>
  </si>
  <si>
    <t>wydatki na obsługę długu</t>
  </si>
  <si>
    <t>w tym odsetki i dyskonto określone w art. 243 ust. 1 ustawy lub art. 169 ust. 1 ufp z 2005 r..</t>
  </si>
  <si>
    <t>Wydatki majątkowe</t>
  </si>
  <si>
    <t>Nadwyżka budżetowa z lat ubiegłych</t>
  </si>
  <si>
    <t>w tym na pokrycie deficytu budżetu</t>
  </si>
  <si>
    <t>Wolne środki, o których mowa w art. 217 ust.2 pkt 6 ustawy</t>
  </si>
  <si>
    <t>Kredyty, pożyczki, emisja papierów wartościowych</t>
  </si>
  <si>
    <t>Inne przychody niezwiązane z zaciągnięciem długu</t>
  </si>
  <si>
    <t>Spłaty rat kapitałowych kredytów i pożyczek oraz wykup papierów wartościowych</t>
  </si>
  <si>
    <t>łączna kwota przypadających na dany rok kwot wyłączeń określonych w: art. 243 ust. 3 pkt 1 ustawy (lub art. 169 ust. 3 pkt 1 ufp z 2005 r.), art. 121a ustawy z dnia 27 sierpnia 2009 r. – Przepisy wprowadzające ustawę o finansach publicznych (Dz. U. Nr 157, poz. 1241, z późn. zm.) oraz art. 36 ustawy z dnia 7 grudnia 2012 r. o zmianie niektórych ustaw w związku z realizacją ustawy budżetowej (Dz.U. poz. 1456)</t>
  </si>
  <si>
    <t>w tym kwota przypadających na dany rok kwot wyłączeń określonych w art. 243 ust. 3 pkt 1 ustawy lub art. 169 ust. 3 pkt 1 ufp z 2005 r.</t>
  </si>
  <si>
    <t>Inne rozchody niezwiązane ze spłatą długu</t>
  </si>
  <si>
    <t>Łączna kwota wyłączeń z ograniczeń długu określonych w art. 170 ust. 3 ufp z 2005 r. oraz w art. 36 ustawy o zmianie niektórych ustaw w związku z realizacją ustawy budżetowej</t>
  </si>
  <si>
    <t>kwota wyłączeń z ograniczeń długu określonych art. 170 ust. 3 ufp z 2005 r.</t>
  </si>
  <si>
    <t xml:space="preserve">Wskaźnik zadłużenia do dochodów ogółem określony w art. 170 ufp z 2005 r., bez uwzględniania wyłączeń określonych w pkt 6.1.   </t>
  </si>
  <si>
    <t xml:space="preserve">Wskaźnik zadłużenia do dochodów ogółem, o którym mowa w art.  170 ufp z 2005 r., po uwzględnieniu wyłączeń określonych w pkt 6.1. </t>
  </si>
  <si>
    <t>Różnica między dochodami bieżącymi, powiększonymi o nadwyżkę budżetową określoną w pkt 4.1. i wolne środki określone w pkt 4.2.  a wydatkami bieżącymi, pomniejszonym o wydatki określone w pkt  2.1.2.</t>
  </si>
  <si>
    <t xml:space="preserve">Wskaźnik planowanej łącznej kwoty spłaty zobowiązań, o której mowa w art. 169 ust. 1 ufp z 2005 r. do dochodów ogółem, bez uwzględnienia wyłączeń określonych w pkt 5.1.1.  </t>
  </si>
  <si>
    <t xml:space="preserve">Wskaźnik planowanej łącznej kwoty spłaty zobowiązań, o której mowa w art. 169 ust. 1 ufp z 2005 r. do dochodów ogółem, po uwzględnieniu wyłączeń przypadających na dany rok określonych w pkt 5.1.1. </t>
  </si>
  <si>
    <t>Wskaźnik planowanej łącznej kwoty spłaty zobowiązań, o której mowa w art. 243 ust. 1 ustawy do dochodów ogółem, bez uwzględnienia zobowiązań związku współtworzonego przez jednostkę samorządu terytorialnego  i bez uwzględniania wyłączeń przypadających na dany rok określonych w pkt 5.1.1.</t>
  </si>
  <si>
    <t xml:space="preserve">Wskaźnik planowanej łącznej kwoty spłaty zobowiązań, o której mowa w art. 243 ust. 1 ustawy do dochodów ogółem, bez uwzględnienia zobowiązań związku współtworzonego przez jednostkę samorządu terytorialnego, po uwzględnieniu wyłączeń przypadających na dany rok określonych w pkt 5.1.1. </t>
  </si>
  <si>
    <t xml:space="preserve">Kwota zobowiązań związku współtworzonego przez jednostkę samorządu terytorialnego przypadających do spłaty w danym roku budżetowym, podlegająca doliczeniu zgodnie z art. 244 ustawy </t>
  </si>
  <si>
    <t>Wskaźnik planowanej łącznej kwoty spłaty zobowiązań, o której mowa w art. 243 ust. 1 ustawy do dochodów ogółem, po uwzględnieniu zobowiązań związku współtworzonego przez jednostkę samorządu terytorialnego oraz po uwzględnieniu wyłączeń przypadających na dany rok określonych w pkt 5.1.1.</t>
  </si>
  <si>
    <t>Dopuszczalny wskaźnik spłaty zobowiązań określony w art. 243 ustawy, po uwzględnieniu wyłączeń określonych w art. 36 ustawy z dnia 7 grudnia 2012 r. o zmianie niektórych ustaw w związku z realizacją ustawy budżetowej, obliczony w oparciu o plan 3 kwartałów roku poprzedzającego rok budżetowy</t>
  </si>
  <si>
    <t>Dopuszczalny wskaźnik spłaty zobowiązań określony w art. 243 ustawy, po uwzględnieniu wyłączeń określonych w art.  36 ustawy z dnia 7 grudnia 2012 r. o zmianie niektórych ustaw w związku z realizacją ustawy budżetowej, obliczony w oparciu o wykonanie roku poprzedzającego rok budżetowy</t>
  </si>
  <si>
    <t>Spłaty kredytów, pożyczek i wykup papierów wartościowych</t>
  </si>
  <si>
    <t>Wydatki bieżące na wynagrodzenia i składki od nich naliczane</t>
  </si>
  <si>
    <t>Wydatki związane z funkcjonowaniem organów jednostki samorządu terytorialnego</t>
  </si>
  <si>
    <t>Wydatki objęte limitem art. 226 ust. 3 ustawy</t>
  </si>
  <si>
    <t xml:space="preserve">Wydatki inwestycyjne kontynuowane </t>
  </si>
  <si>
    <t>Nowe wydatki inwestycyjne</t>
  </si>
  <si>
    <t xml:space="preserve">Wydatki majątkowe w formie dotacji </t>
  </si>
  <si>
    <t>Dochody bieżące  na programy, projekty lub zadania finansowane z udziałem środków, o których mowa w art. 5 ust. 1 pkt 2 i 3 ustawy</t>
  </si>
  <si>
    <t>Wydatki bieżące na programy, projekty lub zadania finansowane z udziałem środków, o których mowa w art. 5 ust. 1 pkt 2 i 3 ustawy</t>
  </si>
  <si>
    <t xml:space="preserve">Wydatki bieżące na realizację programu, projektu lub zadania wynikające wyłącznie z zawartych umów z podmiotem dysponującym środkami, o których mowa w art. 5 ust. 1 pkt 2 ustawy </t>
  </si>
  <si>
    <t>Wydatki majątkowe na programy, projekty lub zadania finansowane z udziałem środków, o których mowa w art. 5 ust. 1 pkt 2 i 3 ustawy</t>
  </si>
  <si>
    <t xml:space="preserve">Wydatki majątkowe na realizację programu, projektu lub zadania wynikające wyłącznie z zawartych umów z podmiotem dysponującym środkami, o których mowa w art. 5 ust. 1 pkt 2 ustawy </t>
  </si>
  <si>
    <t>Wydatki na spłatę zobowiązań samodzielnego publicznego zakładu opieki zdrowotnej przejętych do końca 2011 r. na podstawie przepisów o zakładach opieki zdrowotnej</t>
  </si>
  <si>
    <t>Wydatki na spłatę przejętych zobowiązań samodzielnego publicznego zakładu opieki zdrowotnej likwidowanego na zasadach określonych w przepisach  o działalności leczniczej</t>
  </si>
  <si>
    <t>Wydatki bieżące na pokrycie ujemnego wyniku finansowego samodzielnego publicznego zakładu opieki zdrowotnej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</si>
  <si>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</si>
  <si>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</si>
  <si>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>Wydatki zmniejszające dług, w tym</t>
  </si>
  <si>
    <t>spłata zobowiązań wymagalnych z lat poprzednich, innych niż w pkt 14.3.3</t>
  </si>
  <si>
    <t>związane z umowami zaliczanymi do tytułów dłużnych wliczanych w państwowy dług publiczny</t>
  </si>
  <si>
    <t>wypłaty z tytułu wymagalnych poręczeń i gwarancji</t>
  </si>
  <si>
    <t>Wynik operacji niekasowych wpływających na kwotę długu ( m.in. umorzenia, różnice kursowe)</t>
  </si>
  <si>
    <t>TAK</t>
  </si>
  <si>
    <t>Tabela Nr 1
 do informacji Zarządu Związku Gmin Dolnej Odry w Chojnie
o kształtowaniu się wieloletniej prognozy finansowej, w tym o przebiegu realizacji przedsięwzięć za I półrocze 2014 roku</t>
  </si>
  <si>
    <t xml:space="preserve">Realizacja Wieloletniej Prognozy Finansowej Związku Gmin Dolnej Odry na dzień 30.06.2014r. </t>
  </si>
  <si>
    <t>Wykonanie na 30.06.2014r.</t>
  </si>
  <si>
    <t>Prognoza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</si>
</sst>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0" xfId="0" applyAlignment="1">
      <alignment wrapText="1"/>
    </xf>
    <xf numFmtId="4" fontId="0" fillId="0" borderId="10" xfId="0" applyNumberFormat="1" applyBorder="1"/>
    <xf numFmtId="10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4" fontId="18" fillId="0" borderId="10" xfId="0" applyNumberFormat="1" applyFont="1" applyBorder="1"/>
    <xf numFmtId="0" fontId="0" fillId="33" borderId="10" xfId="0" applyFill="1" applyBorder="1"/>
    <xf numFmtId="0" fontId="0" fillId="33" borderId="10" xfId="0" applyFill="1" applyBorder="1" applyAlignment="1">
      <alignment wrapText="1"/>
    </xf>
    <xf numFmtId="4" fontId="0" fillId="33" borderId="10" xfId="0" applyNumberFormat="1" applyFill="1" applyBorder="1"/>
    <xf numFmtId="4" fontId="18" fillId="33" borderId="10" xfId="0" applyNumberFormat="1" applyFont="1" applyFill="1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" fontId="0" fillId="34" borderId="10" xfId="0" applyNumberFormat="1" applyFill="1" applyBorder="1"/>
    <xf numFmtId="0" fontId="20" fillId="0" borderId="0" xfId="0" applyFont="1" applyAlignment="1">
      <alignment horizontal="right" vertical="top" wrapText="1"/>
    </xf>
    <xf numFmtId="0" fontId="21" fillId="0" borderId="0" xfId="0" applyFont="1" applyAlignment="1">
      <alignment horizontal="center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topLeftCell="A94" workbookViewId="0">
      <selection activeCell="H57" sqref="H57"/>
    </sheetView>
  </sheetViews>
  <sheetFormatPr defaultRowHeight="14.25"/>
  <cols>
    <col min="1" max="1" width="6.375" customWidth="1"/>
    <col min="2" max="2" width="11.5" style="4" customWidth="1"/>
    <col min="3" max="3" width="45.625" style="4" customWidth="1"/>
    <col min="4" max="8" width="14.125" customWidth="1"/>
  </cols>
  <sheetData>
    <row r="1" spans="1:8" ht="93.75" customHeight="1">
      <c r="F1" s="16"/>
      <c r="G1" s="18" t="s">
        <v>120</v>
      </c>
      <c r="H1" s="18"/>
    </row>
    <row r="2" spans="1:8" ht="21.75" customHeight="1">
      <c r="A2" s="19" t="s">
        <v>121</v>
      </c>
      <c r="B2" s="19"/>
      <c r="C2" s="19"/>
      <c r="D2" s="19"/>
      <c r="E2" s="19"/>
      <c r="F2" s="19"/>
      <c r="G2" s="19"/>
      <c r="H2" s="19"/>
    </row>
    <row r="4" spans="1:8" ht="30">
      <c r="A4" s="14" t="s">
        <v>0</v>
      </c>
      <c r="B4" s="15" t="s">
        <v>1</v>
      </c>
      <c r="C4" s="15" t="s">
        <v>2</v>
      </c>
      <c r="D4" s="14" t="s">
        <v>3</v>
      </c>
      <c r="E4" s="15" t="s">
        <v>122</v>
      </c>
      <c r="F4" s="14" t="s">
        <v>4</v>
      </c>
      <c r="G4" s="14" t="s">
        <v>5</v>
      </c>
      <c r="H4" s="14" t="s">
        <v>123</v>
      </c>
    </row>
    <row r="5" spans="1:8">
      <c r="A5" s="10">
        <v>1</v>
      </c>
      <c r="B5" s="11" t="s">
        <v>6</v>
      </c>
      <c r="C5" s="11" t="s">
        <v>7</v>
      </c>
      <c r="D5" s="12">
        <f>D6+D13</f>
        <v>8728166</v>
      </c>
      <c r="E5" s="12">
        <f>E6+E13</f>
        <v>4076045.21</v>
      </c>
      <c r="F5" s="12">
        <f>F6+F13</f>
        <v>14729166</v>
      </c>
      <c r="G5" s="12">
        <f>G6+G13</f>
        <v>14739166</v>
      </c>
      <c r="H5" s="12">
        <f>H6+H13</f>
        <v>14749166</v>
      </c>
    </row>
    <row r="6" spans="1:8">
      <c r="A6" s="1" t="str">
        <f>"1.1"</f>
        <v>1.1</v>
      </c>
      <c r="B6" s="2"/>
      <c r="C6" s="2" t="s">
        <v>58</v>
      </c>
      <c r="D6" s="5">
        <f>SUM(D7:D12)</f>
        <v>8728166</v>
      </c>
      <c r="E6" s="5">
        <f>SUM(E7:E12)</f>
        <v>4076045.21</v>
      </c>
      <c r="F6" s="5">
        <f>SUM(F7:F12)</f>
        <v>14729166</v>
      </c>
      <c r="G6" s="5">
        <f>SUM(G7:G12)</f>
        <v>14739166</v>
      </c>
      <c r="H6" s="5">
        <f>SUM(H7:H12)</f>
        <v>14749166</v>
      </c>
    </row>
    <row r="7" spans="1:8" ht="28.5">
      <c r="A7" s="1" t="str">
        <f>"1.1.1"</f>
        <v>1.1.1</v>
      </c>
      <c r="B7" s="2"/>
      <c r="C7" s="2" t="s">
        <v>59</v>
      </c>
      <c r="D7" s="5">
        <v>0</v>
      </c>
      <c r="E7" s="5">
        <v>0</v>
      </c>
      <c r="F7" s="5">
        <v>0</v>
      </c>
      <c r="G7" s="5">
        <v>0</v>
      </c>
      <c r="H7" s="5">
        <v>0</v>
      </c>
    </row>
    <row r="8" spans="1:8" ht="28.5">
      <c r="A8" s="1" t="str">
        <f>"1.1.2"</f>
        <v>1.1.2</v>
      </c>
      <c r="B8" s="2"/>
      <c r="C8" s="2" t="s">
        <v>60</v>
      </c>
      <c r="D8" s="5">
        <v>0</v>
      </c>
      <c r="E8" s="5">
        <v>0</v>
      </c>
      <c r="F8" s="5">
        <v>0</v>
      </c>
      <c r="G8" s="5">
        <v>0</v>
      </c>
      <c r="H8" s="5">
        <v>0</v>
      </c>
    </row>
    <row r="9" spans="1:8">
      <c r="A9" s="1" t="str">
        <f>"1.1.3"</f>
        <v>1.1.3</v>
      </c>
      <c r="B9" s="2"/>
      <c r="C9" s="2" t="s">
        <v>61</v>
      </c>
      <c r="D9" s="5">
        <v>8535400</v>
      </c>
      <c r="E9" s="5">
        <v>3966432.21</v>
      </c>
      <c r="F9" s="5">
        <v>14535400</v>
      </c>
      <c r="G9" s="5">
        <v>14544400</v>
      </c>
      <c r="H9" s="5">
        <v>14553400</v>
      </c>
    </row>
    <row r="10" spans="1:8">
      <c r="A10" s="1" t="s">
        <v>8</v>
      </c>
      <c r="B10" s="2"/>
      <c r="C10" s="2" t="s">
        <v>62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</row>
    <row r="11" spans="1:8">
      <c r="A11" s="1" t="str">
        <f>"1.1.4"</f>
        <v>1.1.4</v>
      </c>
      <c r="B11" s="2"/>
      <c r="C11" s="2" t="s">
        <v>63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1:8" ht="28.5">
      <c r="A12" s="1" t="str">
        <f>"1.1.5"</f>
        <v>1.1.5</v>
      </c>
      <c r="B12" s="2"/>
      <c r="C12" s="2" t="s">
        <v>64</v>
      </c>
      <c r="D12" s="5">
        <v>192766</v>
      </c>
      <c r="E12" s="5">
        <v>109613</v>
      </c>
      <c r="F12" s="5">
        <v>193766</v>
      </c>
      <c r="G12" s="5">
        <v>194766</v>
      </c>
      <c r="H12" s="5">
        <v>195766</v>
      </c>
    </row>
    <row r="13" spans="1:8">
      <c r="A13" s="1" t="str">
        <f>"1.2"</f>
        <v>1.2</v>
      </c>
      <c r="B13" s="2"/>
      <c r="C13" s="2" t="s">
        <v>65</v>
      </c>
      <c r="D13" s="5">
        <f>SUM(D14:D15)</f>
        <v>0</v>
      </c>
      <c r="E13" s="5">
        <v>0</v>
      </c>
      <c r="F13" s="5">
        <v>0</v>
      </c>
      <c r="G13" s="5">
        <v>0</v>
      </c>
      <c r="H13" s="5">
        <v>0</v>
      </c>
    </row>
    <row r="14" spans="1:8">
      <c r="A14" s="1" t="str">
        <f>"1.2.1"</f>
        <v>1.2.1</v>
      </c>
      <c r="B14" s="2"/>
      <c r="C14" s="2" t="s">
        <v>66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</row>
    <row r="15" spans="1:8" ht="28.5">
      <c r="A15" s="1" t="str">
        <f>"1.2.2"</f>
        <v>1.2.2</v>
      </c>
      <c r="B15" s="2"/>
      <c r="C15" s="2" t="s">
        <v>67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</row>
    <row r="16" spans="1:8">
      <c r="A16" s="10">
        <v>2</v>
      </c>
      <c r="B16" s="11" t="s">
        <v>9</v>
      </c>
      <c r="C16" s="11" t="s">
        <v>10</v>
      </c>
      <c r="D16" s="12">
        <f>D17+D23</f>
        <v>8728166</v>
      </c>
      <c r="E16" s="12">
        <f>E17+E23</f>
        <v>3808852.63</v>
      </c>
      <c r="F16" s="12">
        <f>F17+F23</f>
        <v>14729166</v>
      </c>
      <c r="G16" s="12">
        <f>G17+G23</f>
        <v>14739166</v>
      </c>
      <c r="H16" s="12">
        <f>H17+H23</f>
        <v>14749166</v>
      </c>
    </row>
    <row r="17" spans="1:8">
      <c r="A17" s="1" t="str">
        <f>"2.1"</f>
        <v>2.1</v>
      </c>
      <c r="B17" s="2"/>
      <c r="C17" s="2" t="s">
        <v>68</v>
      </c>
      <c r="D17" s="5">
        <v>8473166</v>
      </c>
      <c r="E17" s="5">
        <v>3795937.63</v>
      </c>
      <c r="F17" s="5">
        <v>14474166</v>
      </c>
      <c r="G17" s="5">
        <v>14514166</v>
      </c>
      <c r="H17" s="5">
        <v>14549166</v>
      </c>
    </row>
    <row r="18" spans="1:8">
      <c r="A18" s="1" t="str">
        <f>"2.1.1"</f>
        <v>2.1.1</v>
      </c>
      <c r="B18" s="2"/>
      <c r="C18" s="2" t="s">
        <v>69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</row>
    <row r="19" spans="1:8" ht="99.75">
      <c r="A19" s="1" t="s">
        <v>11</v>
      </c>
      <c r="B19" s="2"/>
      <c r="C19" s="3" t="s">
        <v>70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</row>
    <row r="20" spans="1:8" ht="87.75" customHeight="1">
      <c r="A20" s="1" t="str">
        <f>"2.1.2"</f>
        <v>2.1.2</v>
      </c>
      <c r="B20" s="2"/>
      <c r="C20" s="2" t="s">
        <v>71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</row>
    <row r="21" spans="1:8">
      <c r="A21" s="1" t="str">
        <f>"2.1.3"</f>
        <v>2.1.3</v>
      </c>
      <c r="B21" s="2"/>
      <c r="C21" s="2" t="s">
        <v>72</v>
      </c>
      <c r="D21" s="5">
        <v>11500</v>
      </c>
      <c r="E21" s="5">
        <v>0</v>
      </c>
      <c r="F21" s="5">
        <v>11500</v>
      </c>
      <c r="G21" s="5">
        <v>11500</v>
      </c>
      <c r="H21" s="5">
        <v>11500</v>
      </c>
    </row>
    <row r="22" spans="1:8" ht="28.5">
      <c r="A22" s="1" t="s">
        <v>12</v>
      </c>
      <c r="B22" s="2"/>
      <c r="C22" s="2" t="s">
        <v>73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</row>
    <row r="23" spans="1:8">
      <c r="A23" s="1" t="str">
        <f>"2.2"</f>
        <v>2.2</v>
      </c>
      <c r="B23" s="2"/>
      <c r="C23" s="2" t="s">
        <v>74</v>
      </c>
      <c r="D23" s="5">
        <v>255000</v>
      </c>
      <c r="E23" s="5">
        <v>12915</v>
      </c>
      <c r="F23" s="5">
        <v>255000</v>
      </c>
      <c r="G23" s="5">
        <v>225000</v>
      </c>
      <c r="H23" s="5">
        <v>200000</v>
      </c>
    </row>
    <row r="24" spans="1:8">
      <c r="A24" s="10">
        <v>3</v>
      </c>
      <c r="B24" s="11" t="s">
        <v>13</v>
      </c>
      <c r="C24" s="11" t="s">
        <v>14</v>
      </c>
      <c r="D24" s="12">
        <v>0</v>
      </c>
      <c r="E24" s="12">
        <f>E5-E16</f>
        <v>267192.58000000007</v>
      </c>
      <c r="F24" s="12">
        <v>0</v>
      </c>
      <c r="G24" s="12">
        <v>0</v>
      </c>
      <c r="H24" s="12">
        <v>0</v>
      </c>
    </row>
    <row r="25" spans="1:8" ht="42.75">
      <c r="A25" s="10">
        <v>4</v>
      </c>
      <c r="B25" s="11" t="s">
        <v>15</v>
      </c>
      <c r="C25" s="11" t="s">
        <v>16</v>
      </c>
      <c r="D25" s="12">
        <v>0</v>
      </c>
      <c r="E25" s="13">
        <f>E26+E28+E30+E32</f>
        <v>442763.05</v>
      </c>
      <c r="F25" s="12">
        <v>0</v>
      </c>
      <c r="G25" s="12">
        <v>0</v>
      </c>
      <c r="H25" s="12">
        <v>0</v>
      </c>
    </row>
    <row r="26" spans="1:8">
      <c r="A26" s="1" t="str">
        <f>"4.1"</f>
        <v>4.1</v>
      </c>
      <c r="B26" s="2"/>
      <c r="C26" s="2" t="s">
        <v>75</v>
      </c>
      <c r="D26" s="5">
        <v>0</v>
      </c>
      <c r="E26" s="9">
        <v>442763.05</v>
      </c>
      <c r="F26" s="5">
        <v>0</v>
      </c>
      <c r="G26" s="5">
        <v>0</v>
      </c>
      <c r="H26" s="5">
        <v>0</v>
      </c>
    </row>
    <row r="27" spans="1:8">
      <c r="A27" s="1" t="str">
        <f>"4.1.1"</f>
        <v>4.1.1</v>
      </c>
      <c r="B27" s="2"/>
      <c r="C27" s="2" t="s">
        <v>76</v>
      </c>
      <c r="D27" s="5">
        <v>0</v>
      </c>
      <c r="E27" s="9">
        <v>0</v>
      </c>
      <c r="F27" s="5">
        <v>0</v>
      </c>
      <c r="G27" s="5">
        <v>0</v>
      </c>
      <c r="H27" s="5">
        <v>0</v>
      </c>
    </row>
    <row r="28" spans="1:8" ht="28.5">
      <c r="A28" s="1" t="str">
        <f>"4.2"</f>
        <v>4.2</v>
      </c>
      <c r="B28" s="2"/>
      <c r="C28" s="2" t="s">
        <v>77</v>
      </c>
      <c r="D28" s="5">
        <v>0</v>
      </c>
      <c r="E28" s="9">
        <v>0</v>
      </c>
      <c r="F28" s="5">
        <v>0</v>
      </c>
      <c r="G28" s="5">
        <v>0</v>
      </c>
      <c r="H28" s="5">
        <v>0</v>
      </c>
    </row>
    <row r="29" spans="1:8">
      <c r="A29" s="1" t="str">
        <f>"4.2.1"</f>
        <v>4.2.1</v>
      </c>
      <c r="B29" s="2"/>
      <c r="C29" s="2" t="s">
        <v>76</v>
      </c>
      <c r="D29" s="5">
        <v>0</v>
      </c>
      <c r="E29" s="9">
        <v>0</v>
      </c>
      <c r="F29" s="5">
        <v>0</v>
      </c>
      <c r="G29" s="5">
        <v>0</v>
      </c>
      <c r="H29" s="5">
        <v>0</v>
      </c>
    </row>
    <row r="30" spans="1:8">
      <c r="A30" s="1" t="str">
        <f>"4.3"</f>
        <v>4.3</v>
      </c>
      <c r="B30" s="2"/>
      <c r="C30" s="2" t="s">
        <v>78</v>
      </c>
      <c r="D30" s="5">
        <v>0</v>
      </c>
      <c r="E30" s="9">
        <v>0</v>
      </c>
      <c r="F30" s="5">
        <v>0</v>
      </c>
      <c r="G30" s="5">
        <v>0</v>
      </c>
      <c r="H30" s="5">
        <v>0</v>
      </c>
    </row>
    <row r="31" spans="1:8">
      <c r="A31" s="1" t="str">
        <f>"4.3.1"</f>
        <v>4.3.1</v>
      </c>
      <c r="B31" s="2"/>
      <c r="C31" s="2" t="s">
        <v>76</v>
      </c>
      <c r="D31" s="5">
        <v>0</v>
      </c>
      <c r="E31" s="9">
        <v>0</v>
      </c>
      <c r="F31" s="5">
        <v>0</v>
      </c>
      <c r="G31" s="5">
        <v>0</v>
      </c>
      <c r="H31" s="5">
        <v>0</v>
      </c>
    </row>
    <row r="32" spans="1:8">
      <c r="A32" s="1" t="str">
        <f>"4.4"</f>
        <v>4.4</v>
      </c>
      <c r="B32" s="2"/>
      <c r="C32" s="2" t="s">
        <v>79</v>
      </c>
      <c r="D32" s="5">
        <v>0</v>
      </c>
      <c r="E32" s="9">
        <v>0</v>
      </c>
      <c r="F32" s="5">
        <v>0</v>
      </c>
      <c r="G32" s="5">
        <v>0</v>
      </c>
      <c r="H32" s="5">
        <v>0</v>
      </c>
    </row>
    <row r="33" spans="1:8">
      <c r="A33" s="1" t="str">
        <f>"4.4.1"</f>
        <v>4.4.1</v>
      </c>
      <c r="B33" s="2"/>
      <c r="C33" s="2" t="s">
        <v>76</v>
      </c>
      <c r="D33" s="5">
        <v>0</v>
      </c>
      <c r="E33" s="9">
        <v>0</v>
      </c>
      <c r="F33" s="5">
        <v>0</v>
      </c>
      <c r="G33" s="5">
        <v>0</v>
      </c>
      <c r="H33" s="5">
        <v>0</v>
      </c>
    </row>
    <row r="34" spans="1:8">
      <c r="A34" s="10">
        <v>5</v>
      </c>
      <c r="B34" s="11" t="s">
        <v>17</v>
      </c>
      <c r="C34" s="11" t="s">
        <v>18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</row>
    <row r="35" spans="1:8" ht="28.5">
      <c r="A35" s="1" t="str">
        <f>"5.1"</f>
        <v>5.1</v>
      </c>
      <c r="B35" s="2"/>
      <c r="C35" s="2" t="s">
        <v>80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</row>
    <row r="36" spans="1:8" ht="114" customHeight="1">
      <c r="A36" s="1" t="str">
        <f>"5.1.1"</f>
        <v>5.1.1</v>
      </c>
      <c r="B36" s="2"/>
      <c r="C36" s="3" t="s">
        <v>81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</row>
    <row r="37" spans="1:8" ht="42.75">
      <c r="A37" s="1" t="s">
        <v>19</v>
      </c>
      <c r="B37" s="2"/>
      <c r="C37" s="2" t="s">
        <v>82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</row>
    <row r="38" spans="1:8">
      <c r="A38" s="1" t="str">
        <f>"5.2"</f>
        <v>5.2</v>
      </c>
      <c r="B38" s="2"/>
      <c r="C38" s="2" t="s">
        <v>83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</row>
    <row r="39" spans="1:8">
      <c r="A39" s="10">
        <v>6</v>
      </c>
      <c r="B39" s="11"/>
      <c r="C39" s="11" t="s">
        <v>20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</row>
    <row r="40" spans="1:8" ht="60" customHeight="1">
      <c r="A40" s="1" t="str">
        <f>"6.1"</f>
        <v>6.1</v>
      </c>
      <c r="B40" s="2"/>
      <c r="C40" s="2" t="s">
        <v>84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</row>
    <row r="41" spans="1:8" ht="28.5">
      <c r="A41" s="1" t="str">
        <f>"6.1.1"</f>
        <v>6.1.1</v>
      </c>
      <c r="B41" s="2"/>
      <c r="C41" s="2" t="s">
        <v>85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</row>
    <row r="42" spans="1:8" ht="42.75">
      <c r="A42" s="1" t="str">
        <f>"6.2"</f>
        <v>6.2</v>
      </c>
      <c r="B42" s="2" t="s">
        <v>21</v>
      </c>
      <c r="C42" s="2" t="s">
        <v>86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</row>
    <row r="43" spans="1:8" ht="42.75">
      <c r="A43" s="1" t="str">
        <f>"6.3"</f>
        <v>6.3</v>
      </c>
      <c r="B43" s="2" t="s">
        <v>22</v>
      </c>
      <c r="C43" s="2" t="s">
        <v>87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</row>
    <row r="44" spans="1:8" ht="57">
      <c r="A44" s="10">
        <v>7</v>
      </c>
      <c r="B44" s="11"/>
      <c r="C44" s="11" t="s">
        <v>23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</row>
    <row r="45" spans="1:8" ht="28.5">
      <c r="A45" s="10">
        <v>8</v>
      </c>
      <c r="B45" s="11"/>
      <c r="C45" s="11" t="s">
        <v>24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</row>
    <row r="46" spans="1:8" ht="28.5">
      <c r="A46" s="1" t="str">
        <f>"8.1"</f>
        <v>8.1</v>
      </c>
      <c r="B46" s="2" t="s">
        <v>25</v>
      </c>
      <c r="C46" s="2" t="s">
        <v>26</v>
      </c>
      <c r="D46" s="5">
        <v>0</v>
      </c>
      <c r="E46" s="5">
        <f>E6-E17</f>
        <v>280107.58000000007</v>
      </c>
      <c r="F46" s="5">
        <v>0</v>
      </c>
      <c r="G46" s="5">
        <v>0</v>
      </c>
      <c r="H46" s="5">
        <v>0</v>
      </c>
    </row>
    <row r="47" spans="1:8" ht="61.5" customHeight="1">
      <c r="A47" s="1" t="str">
        <f>"8.2"</f>
        <v>8.2</v>
      </c>
      <c r="B47" s="2" t="s">
        <v>27</v>
      </c>
      <c r="C47" s="2" t="s">
        <v>88</v>
      </c>
      <c r="D47" s="5">
        <v>0</v>
      </c>
      <c r="E47" s="5">
        <f>E6+E26+E28-(E17-E20)</f>
        <v>722870.62999999989</v>
      </c>
      <c r="F47" s="5">
        <v>0</v>
      </c>
      <c r="G47" s="5">
        <v>0</v>
      </c>
      <c r="H47" s="5">
        <v>0</v>
      </c>
    </row>
    <row r="48" spans="1:8">
      <c r="A48" s="10">
        <v>9</v>
      </c>
      <c r="B48" s="11"/>
      <c r="C48" s="11" t="s">
        <v>28</v>
      </c>
      <c r="D48" s="12">
        <v>0</v>
      </c>
      <c r="E48" s="10">
        <v>0</v>
      </c>
      <c r="F48" s="12">
        <v>0</v>
      </c>
      <c r="G48" s="12">
        <v>0</v>
      </c>
      <c r="H48" s="12">
        <v>0</v>
      </c>
    </row>
    <row r="49" spans="1:8" ht="57">
      <c r="A49" s="1" t="str">
        <f>"9.1"</f>
        <v>9.1</v>
      </c>
      <c r="B49" s="2" t="s">
        <v>29</v>
      </c>
      <c r="C49" s="2" t="s">
        <v>89</v>
      </c>
      <c r="D49" s="6">
        <v>0</v>
      </c>
      <c r="E49" s="6">
        <f>((E18+E22)+(E35))/E5</f>
        <v>0</v>
      </c>
      <c r="F49" s="6">
        <v>0</v>
      </c>
      <c r="G49" s="6">
        <v>0</v>
      </c>
      <c r="H49" s="6">
        <v>0</v>
      </c>
    </row>
    <row r="50" spans="1:8" ht="61.5" customHeight="1">
      <c r="A50" s="1" t="str">
        <f>"9.2"</f>
        <v>9.2</v>
      </c>
      <c r="B50" s="2" t="s">
        <v>30</v>
      </c>
      <c r="C50" s="2" t="s">
        <v>90</v>
      </c>
      <c r="D50" s="6">
        <v>0</v>
      </c>
      <c r="E50" s="6">
        <f>(E18+E22+E35-E36)/E5</f>
        <v>0</v>
      </c>
      <c r="F50" s="6">
        <v>0</v>
      </c>
      <c r="G50" s="6">
        <v>0</v>
      </c>
      <c r="H50" s="6">
        <v>0</v>
      </c>
    </row>
    <row r="51" spans="1:8" ht="85.5" customHeight="1">
      <c r="A51" s="1" t="str">
        <f>"9.3"</f>
        <v>9.3</v>
      </c>
      <c r="B51" s="2" t="s">
        <v>29</v>
      </c>
      <c r="C51" s="3" t="s">
        <v>91</v>
      </c>
      <c r="D51" s="6">
        <v>0</v>
      </c>
      <c r="E51" s="6">
        <f>(E18+E22+E35)/E5</f>
        <v>0</v>
      </c>
      <c r="F51" s="6">
        <v>0</v>
      </c>
      <c r="G51" s="6">
        <v>0</v>
      </c>
      <c r="H51" s="6">
        <v>0</v>
      </c>
    </row>
    <row r="52" spans="1:8" ht="85.5">
      <c r="A52" s="1" t="str">
        <f>"9.4"</f>
        <v>9.4</v>
      </c>
      <c r="B52" s="2" t="s">
        <v>30</v>
      </c>
      <c r="C52" s="3" t="s">
        <v>92</v>
      </c>
      <c r="D52" s="6">
        <v>0</v>
      </c>
      <c r="E52" s="6">
        <f>(E18+E22+E35-E36)/E5</f>
        <v>0</v>
      </c>
      <c r="F52" s="6">
        <v>0</v>
      </c>
      <c r="G52" s="6">
        <v>0</v>
      </c>
      <c r="H52" s="6">
        <v>0</v>
      </c>
    </row>
    <row r="53" spans="1:8" ht="57">
      <c r="A53" s="1" t="str">
        <f>"9.5"</f>
        <v>9.5</v>
      </c>
      <c r="B53" s="2"/>
      <c r="C53" s="2" t="s">
        <v>93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</row>
    <row r="54" spans="1:8" ht="87.75" customHeight="1">
      <c r="A54" s="1" t="str">
        <f>"9.6"</f>
        <v>9.6</v>
      </c>
      <c r="B54" s="2" t="s">
        <v>31</v>
      </c>
      <c r="C54" s="3" t="s">
        <v>94</v>
      </c>
      <c r="D54" s="6">
        <f>(D18+D22+D35+D53-D36)/D5</f>
        <v>0</v>
      </c>
      <c r="E54" s="6">
        <f>(E18+E22+E35+E53-E36)/E5</f>
        <v>0</v>
      </c>
      <c r="F54" s="6">
        <v>0</v>
      </c>
      <c r="G54" s="6">
        <v>0</v>
      </c>
      <c r="H54" s="6">
        <v>0</v>
      </c>
    </row>
    <row r="55" spans="1:8" ht="85.5">
      <c r="A55" s="1" t="str">
        <f>"9.7"</f>
        <v>9.7</v>
      </c>
      <c r="B55" s="2" t="s">
        <v>32</v>
      </c>
      <c r="C55" s="3" t="s">
        <v>95</v>
      </c>
      <c r="D55" s="6">
        <v>0.15820000000000001</v>
      </c>
      <c r="E55" s="6">
        <v>0</v>
      </c>
      <c r="F55" s="6">
        <v>0.16789999999999999</v>
      </c>
      <c r="G55" s="6">
        <v>2.3300000000000001E-2</v>
      </c>
      <c r="H55" s="6">
        <v>2.06E-2</v>
      </c>
    </row>
    <row r="56" spans="1:8" ht="85.5">
      <c r="A56" s="1" t="str">
        <f>"9.7.1"</f>
        <v>9.7.1</v>
      </c>
      <c r="B56" s="2" t="s">
        <v>32</v>
      </c>
      <c r="C56" s="3" t="s">
        <v>96</v>
      </c>
      <c r="D56" s="6">
        <v>0.154</v>
      </c>
      <c r="E56" s="6">
        <v>0</v>
      </c>
      <c r="F56" s="6">
        <v>0.16370000000000001</v>
      </c>
      <c r="G56" s="6">
        <v>1.9099999999999999E-2</v>
      </c>
      <c r="H56" s="6">
        <v>2.06E-2</v>
      </c>
    </row>
    <row r="57" spans="1:8" ht="99.75">
      <c r="A57" s="1" t="str">
        <f>"9.8"</f>
        <v>9.8</v>
      </c>
      <c r="B57" s="2" t="s">
        <v>33</v>
      </c>
      <c r="C57" s="3" t="s">
        <v>34</v>
      </c>
      <c r="D57" s="8" t="s">
        <v>119</v>
      </c>
      <c r="E57" s="7" t="s">
        <v>119</v>
      </c>
      <c r="F57" s="8" t="s">
        <v>119</v>
      </c>
      <c r="G57" s="8" t="s">
        <v>119</v>
      </c>
      <c r="H57" s="8" t="s">
        <v>119</v>
      </c>
    </row>
    <row r="58" spans="1:8" ht="99.75">
      <c r="A58" s="1" t="str">
        <f>"9.8.1"</f>
        <v>9.8.1</v>
      </c>
      <c r="B58" s="2" t="s">
        <v>35</v>
      </c>
      <c r="C58" s="3" t="s">
        <v>36</v>
      </c>
      <c r="D58" s="8" t="s">
        <v>119</v>
      </c>
      <c r="E58" s="7" t="s">
        <v>119</v>
      </c>
      <c r="F58" s="8" t="s">
        <v>119</v>
      </c>
      <c r="G58" s="8" t="s">
        <v>119</v>
      </c>
      <c r="H58" s="8" t="s">
        <v>119</v>
      </c>
    </row>
    <row r="59" spans="1:8" ht="28.5">
      <c r="A59" s="10">
        <v>10</v>
      </c>
      <c r="B59" s="11"/>
      <c r="C59" s="11" t="s">
        <v>37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</row>
    <row r="60" spans="1:8" ht="28.5">
      <c r="A60" s="1" t="str">
        <f>"10.1"</f>
        <v>10.1</v>
      </c>
      <c r="B60" s="2"/>
      <c r="C60" s="2" t="s">
        <v>97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</row>
    <row r="61" spans="1:8" ht="28.5">
      <c r="A61" s="10">
        <v>11</v>
      </c>
      <c r="B61" s="11"/>
      <c r="C61" s="11" t="s">
        <v>38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</row>
    <row r="62" spans="1:8" ht="28.5">
      <c r="A62" s="1" t="str">
        <f>"11.1"</f>
        <v>11.1</v>
      </c>
      <c r="B62" s="2"/>
      <c r="C62" s="2" t="s">
        <v>98</v>
      </c>
      <c r="D62" s="5">
        <v>854550</v>
      </c>
      <c r="E62" s="17">
        <v>352794.9</v>
      </c>
      <c r="F62" s="5">
        <v>1073391</v>
      </c>
      <c r="G62" s="5">
        <v>1105593</v>
      </c>
      <c r="H62" s="5">
        <v>1138760</v>
      </c>
    </row>
    <row r="63" spans="1:8" ht="28.5">
      <c r="A63" s="1" t="str">
        <f>"11.2"</f>
        <v>11.2</v>
      </c>
      <c r="B63" s="2"/>
      <c r="C63" s="2" t="s">
        <v>99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</row>
    <row r="64" spans="1:8" ht="28.5">
      <c r="A64" s="1" t="str">
        <f>"11.3"</f>
        <v>11.3</v>
      </c>
      <c r="B64" s="2" t="s">
        <v>39</v>
      </c>
      <c r="C64" s="2" t="s">
        <v>100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</row>
    <row r="65" spans="1:8">
      <c r="A65" s="1" t="str">
        <f>"11.3.1"</f>
        <v>11.3.1</v>
      </c>
      <c r="B65" s="2"/>
      <c r="C65" s="2" t="s">
        <v>40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</row>
    <row r="66" spans="1:8">
      <c r="A66" s="1" t="str">
        <f>"11.3.2"</f>
        <v>11.3.2</v>
      </c>
      <c r="B66" s="2"/>
      <c r="C66" s="2" t="s">
        <v>41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</row>
    <row r="67" spans="1:8">
      <c r="A67" s="1" t="str">
        <f>"11.4"</f>
        <v>11.4</v>
      </c>
      <c r="B67" s="2"/>
      <c r="C67" s="2" t="s">
        <v>101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</row>
    <row r="68" spans="1:8">
      <c r="A68" s="1" t="str">
        <f>"11.5"</f>
        <v>11.5</v>
      </c>
      <c r="B68" s="2"/>
      <c r="C68" s="2" t="s">
        <v>102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</row>
    <row r="69" spans="1:8">
      <c r="A69" s="1" t="str">
        <f>"11.6"</f>
        <v>11.6</v>
      </c>
      <c r="B69" s="2"/>
      <c r="C69" s="2" t="s">
        <v>103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</row>
    <row r="70" spans="1:8" ht="42.75">
      <c r="A70" s="10">
        <v>12</v>
      </c>
      <c r="B70" s="11"/>
      <c r="C70" s="11" t="s">
        <v>42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</row>
    <row r="71" spans="1:8" ht="42.75">
      <c r="A71" s="1" t="str">
        <f>"12.1"</f>
        <v>12.1</v>
      </c>
      <c r="B71" s="2"/>
      <c r="C71" s="2" t="s">
        <v>104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</row>
    <row r="72" spans="1:8">
      <c r="A72" s="1" t="str">
        <f>"12.1.1"</f>
        <v>12.1.1</v>
      </c>
      <c r="B72" s="2"/>
      <c r="C72" s="2" t="s">
        <v>43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</row>
    <row r="73" spans="1:8" ht="42.75">
      <c r="A73" s="1" t="s">
        <v>44</v>
      </c>
      <c r="B73" s="2"/>
      <c r="C73" s="2" t="s">
        <v>45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</row>
    <row r="74" spans="1:8" ht="42.75">
      <c r="A74" s="1" t="str">
        <f>"12.2"</f>
        <v>12.2</v>
      </c>
      <c r="B74" s="2"/>
      <c r="C74" s="2" t="s">
        <v>46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</row>
    <row r="75" spans="1:8" ht="28.5">
      <c r="A75" s="1" t="str">
        <f>"12.2.1"</f>
        <v>12.2.1</v>
      </c>
      <c r="B75" s="2"/>
      <c r="C75" s="2" t="s">
        <v>47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</row>
    <row r="76" spans="1:8" ht="42.75">
      <c r="A76" s="1" t="s">
        <v>48</v>
      </c>
      <c r="B76" s="2"/>
      <c r="C76" s="2" t="s">
        <v>49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</row>
    <row r="77" spans="1:8" ht="42.75">
      <c r="A77" s="1" t="str">
        <f>"12.3"</f>
        <v>12.3</v>
      </c>
      <c r="B77" s="2"/>
      <c r="C77" s="2" t="s">
        <v>105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</row>
    <row r="78" spans="1:8" ht="28.5">
      <c r="A78" s="1" t="str">
        <f>"12.3.1"</f>
        <v>12.3.1</v>
      </c>
      <c r="B78" s="2"/>
      <c r="C78" s="2" t="s">
        <v>50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</row>
    <row r="79" spans="1:8" ht="57">
      <c r="A79" s="1" t="str">
        <f>"12.3.2"</f>
        <v>12.3.2</v>
      </c>
      <c r="B79" s="2"/>
      <c r="C79" s="2" t="s">
        <v>106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</row>
    <row r="80" spans="1:8" ht="42.75">
      <c r="A80" s="1" t="str">
        <f>"12.4"</f>
        <v>12.4</v>
      </c>
      <c r="B80" s="2"/>
      <c r="C80" s="2" t="s">
        <v>107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</row>
    <row r="81" spans="1:8" ht="28.5">
      <c r="A81" s="1" t="str">
        <f>"12.4.1"</f>
        <v>12.4.1</v>
      </c>
      <c r="B81" s="2"/>
      <c r="C81" s="2" t="s">
        <v>51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</row>
    <row r="82" spans="1:8" ht="57">
      <c r="A82" s="1" t="str">
        <f>"12.4.2"</f>
        <v>12.4.2</v>
      </c>
      <c r="B82" s="2"/>
      <c r="C82" s="2" t="s">
        <v>108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</row>
    <row r="83" spans="1:8" ht="42.75">
      <c r="A83" s="10">
        <v>13</v>
      </c>
      <c r="B83" s="11"/>
      <c r="C83" s="11" t="s">
        <v>52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</row>
    <row r="84" spans="1:8" ht="57">
      <c r="A84" s="1" t="str">
        <f>"13.1"</f>
        <v>13.1</v>
      </c>
      <c r="B84" s="2"/>
      <c r="C84" s="2" t="s">
        <v>53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</row>
    <row r="85" spans="1:8" ht="57">
      <c r="A85" s="1" t="str">
        <f>"13.2"</f>
        <v>13.2</v>
      </c>
      <c r="B85" s="2"/>
      <c r="C85" s="2" t="s">
        <v>54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</row>
    <row r="86" spans="1:8" ht="42.75">
      <c r="A86" s="1" t="str">
        <f>"13.3"</f>
        <v>13.3</v>
      </c>
      <c r="B86" s="2"/>
      <c r="C86" s="2" t="s">
        <v>55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</row>
    <row r="87" spans="1:8" ht="57">
      <c r="A87" s="1" t="str">
        <f>"13.4"</f>
        <v>13.4</v>
      </c>
      <c r="B87" s="2"/>
      <c r="C87" s="2" t="s">
        <v>56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</row>
    <row r="88" spans="1:8" ht="57">
      <c r="A88" s="1" t="str">
        <f>"13.5"</f>
        <v>13.5</v>
      </c>
      <c r="B88" s="2"/>
      <c r="C88" s="2" t="s">
        <v>110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</row>
    <row r="89" spans="1:8" ht="57">
      <c r="A89" s="1" t="str">
        <f>"13.6"</f>
        <v>13.6</v>
      </c>
      <c r="B89" s="2"/>
      <c r="C89" s="2" t="s">
        <v>109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</row>
    <row r="90" spans="1:8" ht="42.75">
      <c r="A90" s="1" t="str">
        <f>"13.7"</f>
        <v>13.7</v>
      </c>
      <c r="B90" s="2"/>
      <c r="C90" s="2" t="s">
        <v>111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</row>
    <row r="91" spans="1:8">
      <c r="A91" s="10">
        <v>14</v>
      </c>
      <c r="B91" s="11"/>
      <c r="C91" s="11" t="s">
        <v>57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</row>
    <row r="92" spans="1:8" ht="44.25" customHeight="1">
      <c r="A92" s="1" t="str">
        <f>"14.1"</f>
        <v>14.1</v>
      </c>
      <c r="B92" s="2"/>
      <c r="C92" s="2" t="s">
        <v>112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</row>
    <row r="93" spans="1:8" ht="28.5">
      <c r="A93" s="1" t="str">
        <f>"14.2"</f>
        <v>14.2</v>
      </c>
      <c r="B93" s="2"/>
      <c r="C93" s="2" t="s">
        <v>113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</row>
    <row r="94" spans="1:8">
      <c r="A94" s="1" t="str">
        <f>"14.3"</f>
        <v>14.3</v>
      </c>
      <c r="B94" s="2"/>
      <c r="C94" s="2" t="s">
        <v>114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</row>
    <row r="95" spans="1:8" ht="28.5">
      <c r="A95" s="1" t="str">
        <f>"14.3.1"</f>
        <v>14.3.1</v>
      </c>
      <c r="B95" s="2"/>
      <c r="C95" s="2" t="s">
        <v>115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</row>
    <row r="96" spans="1:8" ht="28.5">
      <c r="A96" s="1" t="str">
        <f>"14.3.2"</f>
        <v>14.3.2</v>
      </c>
      <c r="B96" s="2"/>
      <c r="C96" s="2" t="s">
        <v>116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</row>
    <row r="97" spans="1:8">
      <c r="A97" s="1" t="str">
        <f>"14.3.3"</f>
        <v>14.3.3</v>
      </c>
      <c r="B97" s="2"/>
      <c r="C97" s="2" t="s">
        <v>117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</row>
    <row r="98" spans="1:8" ht="28.5">
      <c r="A98" s="1" t="str">
        <f>"14.4"</f>
        <v>14.4</v>
      </c>
      <c r="B98" s="2"/>
      <c r="C98" s="2" t="s">
        <v>118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</row>
  </sheetData>
  <mergeCells count="2">
    <mergeCell ref="G1:H1"/>
    <mergeCell ref="A2:H2"/>
  </mergeCells>
  <printOptions horizontalCentered="1"/>
  <pageMargins left="0.19685039370078741" right="0.19685039370078741" top="0.35433070866141736" bottom="0.78740157480314965" header="0.11811023622047245" footer="0.11811023622047245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1 do informacji 2014</vt:lpstr>
      <vt:lpstr>'zał. nr 1 do informacji 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cp:lastPrinted>2013-09-02T08:26:47Z</cp:lastPrinted>
  <dcterms:created xsi:type="dcterms:W3CDTF">2013-08-30T19:45:15Z</dcterms:created>
  <dcterms:modified xsi:type="dcterms:W3CDTF">2014-08-07T13:01:04Z</dcterms:modified>
</cp:coreProperties>
</file>