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.user-TOSH\Desktop\DOKUMENTY\Sprawozdanie opisowe_ZGDO\2016\Sprawozdanie WPF_I półrocze 2016\"/>
    </mc:Choice>
  </mc:AlternateContent>
  <bookViews>
    <workbookView xWindow="600" yWindow="45" windowWidth="19320" windowHeight="7995"/>
  </bookViews>
  <sheets>
    <sheet name="zał. nr 2.1 do informacji 2016" sheetId="2" r:id="rId1"/>
  </sheets>
  <definedNames>
    <definedName name="_xlnm.Print_Area" localSheetId="0">'zał. nr 2.1 do informacji 2016'!$A$1:$H$105</definedName>
  </definedNames>
  <calcPr calcId="152511"/>
</workbook>
</file>

<file path=xl/calcChain.xml><?xml version="1.0" encoding="utf-8"?>
<calcChain xmlns="http://schemas.openxmlformats.org/spreadsheetml/2006/main">
  <c r="A57" i="2" l="1"/>
  <c r="A56" i="2"/>
  <c r="A55" i="2"/>
  <c r="A54" i="2"/>
  <c r="A52" i="2"/>
  <c r="A53" i="2"/>
  <c r="A51" i="2"/>
  <c r="H47" i="2" l="1"/>
  <c r="G47" i="2"/>
  <c r="F47" i="2"/>
  <c r="D47" i="2"/>
  <c r="H46" i="2"/>
  <c r="G46" i="2"/>
  <c r="F46" i="2"/>
  <c r="D46" i="2"/>
  <c r="H16" i="2"/>
  <c r="G16" i="2"/>
  <c r="F16" i="2"/>
  <c r="D16" i="2"/>
  <c r="E27" i="2"/>
  <c r="E16" i="2"/>
  <c r="H5" i="2"/>
  <c r="H50" i="2" s="1"/>
  <c r="G5" i="2"/>
  <c r="G50" i="2" s="1"/>
  <c r="F5" i="2"/>
  <c r="E6" i="2"/>
  <c r="E46" i="2" s="1"/>
  <c r="D13" i="2"/>
  <c r="D5" i="2" s="1"/>
  <c r="A105" i="2"/>
  <c r="A104" i="2"/>
  <c r="A103" i="2"/>
  <c r="A102" i="2"/>
  <c r="A101" i="2"/>
  <c r="A100" i="2"/>
  <c r="A99" i="2"/>
  <c r="A97" i="2"/>
  <c r="A96" i="2"/>
  <c r="A95" i="2"/>
  <c r="A94" i="2"/>
  <c r="A93" i="2"/>
  <c r="A92" i="2"/>
  <c r="A91" i="2"/>
  <c r="A81" i="2"/>
  <c r="A80" i="2"/>
  <c r="A79" i="2"/>
  <c r="A78" i="2"/>
  <c r="A77" i="2"/>
  <c r="A76" i="2"/>
  <c r="A74" i="2"/>
  <c r="A73" i="2"/>
  <c r="A71" i="2"/>
  <c r="A70" i="2"/>
  <c r="A68" i="2"/>
  <c r="A67" i="2"/>
  <c r="A66" i="2"/>
  <c r="A65" i="2"/>
  <c r="A64" i="2"/>
  <c r="A63" i="2"/>
  <c r="A62" i="2"/>
  <c r="A61" i="2"/>
  <c r="A59" i="2"/>
  <c r="A50" i="2"/>
  <c r="A49" i="2"/>
  <c r="A47" i="2"/>
  <c r="A46" i="2"/>
  <c r="A42" i="2"/>
  <c r="A38" i="2"/>
  <c r="A37" i="2"/>
  <c r="A35" i="2"/>
  <c r="A34" i="2"/>
  <c r="A33" i="2"/>
  <c r="A32" i="2"/>
  <c r="A31" i="2"/>
  <c r="A30" i="2"/>
  <c r="A29" i="2"/>
  <c r="A28" i="2"/>
  <c r="A25" i="2"/>
  <c r="A21" i="2"/>
  <c r="A20" i="2"/>
  <c r="A18" i="2"/>
  <c r="A17" i="2"/>
  <c r="A15" i="2"/>
  <c r="A14" i="2"/>
  <c r="A13" i="2"/>
  <c r="A12" i="2"/>
  <c r="A11" i="2"/>
  <c r="A9" i="2"/>
  <c r="A8" i="2"/>
  <c r="A7" i="2"/>
  <c r="A6" i="2"/>
  <c r="E47" i="2" l="1"/>
  <c r="E5" i="2"/>
  <c r="E49" i="2" s="1"/>
  <c r="H49" i="2"/>
  <c r="G49" i="2"/>
  <c r="E50" i="2" l="1"/>
  <c r="E26" i="2"/>
  <c r="E52" i="2"/>
</calcChain>
</file>

<file path=xl/sharedStrings.xml><?xml version="1.0" encoding="utf-8"?>
<sst xmlns="http://schemas.openxmlformats.org/spreadsheetml/2006/main" count="156" uniqueCount="138">
  <si>
    <t>L.p.</t>
  </si>
  <si>
    <t>Formuła</t>
  </si>
  <si>
    <t>Wyszczególnienie</t>
  </si>
  <si>
    <t>[1.1]+[1.2]</t>
  </si>
  <si>
    <t>Dochody ogółem</t>
  </si>
  <si>
    <t>1.1.3.1</t>
  </si>
  <si>
    <t>[2.1]+[2.2]</t>
  </si>
  <si>
    <t>Wydatki ogółem</t>
  </si>
  <si>
    <t>2.1.1.1</t>
  </si>
  <si>
    <t>2.1.3.1</t>
  </si>
  <si>
    <t>[1] -[2]</t>
  </si>
  <si>
    <t>Wynik budżetu</t>
  </si>
  <si>
    <t>[4.1] + [4.2] + [4.3] + [4.4]</t>
  </si>
  <si>
    <t>Przychody budżetu</t>
  </si>
  <si>
    <t>[5.1] + [5.2]</t>
  </si>
  <si>
    <t>Rozchody budżetu</t>
  </si>
  <si>
    <t>5.1.1.1</t>
  </si>
  <si>
    <t>Kwota długu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</si>
  <si>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</si>
  <si>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</si>
  <si>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[1.1] - [2.1]</t>
  </si>
  <si>
    <t xml:space="preserve"> Różnica między dochodami bieżącymi a  wydatkami bieżącymi</t>
  </si>
  <si>
    <t>[1.1] + [4.1] + [4.2] - (  [2.1] - [2.1.2]  )</t>
  </si>
  <si>
    <t>Wskaźnik spłaty zobowiązań</t>
  </si>
  <si>
    <t>([2.1.1] + [2.1.3.1] + [5.1] - [5.1.1] ) / [1]</t>
  </si>
  <si>
    <t>Przeznaczenie prognozowanej nadwyżki budżetowej,  w tym na:</t>
  </si>
  <si>
    <t>Informacje uzupełniające o wybranych rodzajach wydatków budżetowych</t>
  </si>
  <si>
    <t>[11.3.1] + [11.3.2]</t>
  </si>
  <si>
    <t>Finansowanie programów, projektów lub zadań realizowanych z udziałem środków, o których mowa w art. 5 ust. 1 pkt 2 i 3 ustawy</t>
  </si>
  <si>
    <t>12.1.1.1</t>
  </si>
  <si>
    <t>12.2.1.1</t>
  </si>
  <si>
    <t xml:space="preserve">Kwoty dotyczące przejęcia i spłaty zobowiązań po samodzielnych publicznych zakładach opieki zdrowotnej oraz pokrycia ujemnego wyniku </t>
  </si>
  <si>
    <t>Dane uzupełniające o długu i jego spłacie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</si>
  <si>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</si>
  <si>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</si>
  <si>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</si>
  <si>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>z podatku od nieruchomości</t>
  </si>
  <si>
    <t>z subwencji ogólnej</t>
  </si>
  <si>
    <t>z tytułu dotacji i środków przeznaczonych na cele bieżące</t>
  </si>
  <si>
    <t>Dochody majątkowe, w tym</t>
  </si>
  <si>
    <t>ze sprzedaży majątku</t>
  </si>
  <si>
    <t>z tytułu dotacji oraz środków przeznaczonych na inwestycje</t>
  </si>
  <si>
    <t>Wydatki bieżące, w tym:</t>
  </si>
  <si>
    <t>z tytułu poręczeń i gwarancji</t>
  </si>
  <si>
    <t>wydatki na obsługę długu</t>
  </si>
  <si>
    <t>Wydatki majątkowe</t>
  </si>
  <si>
    <t>Nadwyżka budżetowa z lat ubiegłych</t>
  </si>
  <si>
    <t>w tym na pokrycie deficytu budżetu</t>
  </si>
  <si>
    <t>Wolne środki, o których mowa w art. 217 ust.2 pkt 6 ustawy</t>
  </si>
  <si>
    <t>Kredyty, pożyczki, emisja papierów wartościowych</t>
  </si>
  <si>
    <t>Inne przychody niezwiązane z zaciągnięciem długu</t>
  </si>
  <si>
    <t>Inne rozchody niezwiązane ze spłatą długu</t>
  </si>
  <si>
    <t xml:space="preserve">Kwota zobowiązań związku współtworzonego przez jednostkę samorządu terytorialnego przypadających do spłaty w danym roku budżetowym, podlegająca doliczeniu zgodnie z art. 244 ustawy </t>
  </si>
  <si>
    <t>Spłaty kredytów, pożyczek i wykup papierów wartościowych</t>
  </si>
  <si>
    <t>Wydatki bieżące na wynagrodzenia i składki od nich naliczane</t>
  </si>
  <si>
    <t>Wydatki związane z funkcjonowaniem organów jednostki samorządu terytorialnego</t>
  </si>
  <si>
    <t xml:space="preserve">Wydatki inwestycyjne kontynuowane </t>
  </si>
  <si>
    <t>Nowe wydatki inwestycyjne</t>
  </si>
  <si>
    <t xml:space="preserve">Wydatki majątkowe w formie dotacji </t>
  </si>
  <si>
    <t>Dochody bieżące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</si>
  <si>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</si>
  <si>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 xml:space="preserve">Wydatki bieżące na realizację programu, projektu lub zadania wynikające wyłącznie z zawartych umów z podmiotem dysponującym środkami, o których mowa w art. 5 ust. 1 pkt 2 ustawy </t>
  </si>
  <si>
    <t>Wydatki majątkowe na programy, projekty lub zadania finansowane z udziałem środków, o których mowa w art. 5 ust. 1 pkt 2 i 3 ustawy</t>
  </si>
  <si>
    <t xml:space="preserve">Wydatki majątkowe na realizację programu, projektu lub zadania wynikające wyłącznie z zawartych umów z podmiotem dysponującym środkami, o których mowa w art. 5 ust. 1 pkt 2 ustawy </t>
  </si>
  <si>
    <t>Wydatki na spłatę zobowiązań samodzielnego publicznego zakładu opieki zdrowotnej przejętych do końca 2011 r. na podstawie przepisów o zakładach opieki zdrowotnej</t>
  </si>
  <si>
    <t>Wydatki na spłatę przejętych zobowiązań samodzielnego publicznego zakładu opieki zdrowotnej likwidowanego na zasadach określonych w przepisach  o działalności leczniczej</t>
  </si>
  <si>
    <t>Wydatki bieżące na pokrycie ujemnego wyniku finansowego samodzielnego publicznego zakładu opieki zdrowotnej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</si>
  <si>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</si>
  <si>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</si>
  <si>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>Wydatki zmniejszające dług, w tym</t>
  </si>
  <si>
    <t>wypłaty z tytułu wymagalnych poręczeń i gwarancji</t>
  </si>
  <si>
    <t>Wynik operacji niekasowych wpływających na kwotę długu ( m.in. umorzenia, różnice kursowe)</t>
  </si>
  <si>
    <t>TAK</t>
  </si>
  <si>
    <t>Prognoza 2017</t>
  </si>
  <si>
    <t>Prognoza 2018</t>
  </si>
  <si>
    <t>Dochody bieżące, w tym</t>
  </si>
  <si>
    <t xml:space="preserve">w tym: gwarancje i poręczenia podlegające wyłączeniu z limitu spłaty zobowiązań, o których mowa w art. 243 ustawy 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</si>
  <si>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</si>
  <si>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w tym odsetki i dyskonto określone w art. 243 ust. 1 ustawy</t>
  </si>
  <si>
    <t>2.1.3.1.1</t>
  </si>
  <si>
    <t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</si>
  <si>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</si>
  <si>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>odsetki i dyskonto podlegające wyłączeniu z limitu spłaty zobowiązań, o którym mowa w art. 243 ustawy, z tytułu zobowiązań zaciągniętych na wkład krajowy</t>
  </si>
  <si>
    <t>[5.1.1.1]+[5.1.1.2]+[5.1.1.3]</t>
  </si>
  <si>
    <t>w tym łączna kwota przypadających na dany rok kwot ustawowych wyłączeń z limitu spłaty zobowiązań, o którym mowa w art. 243 ustawy</t>
  </si>
  <si>
    <t>z tego spłaty rat kapitałowych kredytów i pożyczek oraz wykup papierów wartościowych</t>
  </si>
  <si>
    <t>5.1.1.2</t>
  </si>
  <si>
    <t>5.1.1.3</t>
  </si>
  <si>
    <t xml:space="preserve">z tego kwota przypadających na dany rok kwot ustawowych wyłączeń określonych w art. 243 ust. 3 ustawy </t>
  </si>
  <si>
    <t xml:space="preserve">z tego kwota przypadających na dany rok kwot ustawowych wyłączeń określonych w art. 243 ust. 3a ustawy </t>
  </si>
  <si>
    <t xml:space="preserve">z tego kwota przypadających na dany rok kwot ustawowych wyłączeń innych niż określone w art. 243 ustawy </t>
  </si>
  <si>
    <t>Różnica między dochodami bieżącymi skorygowanymi o środki a wydatkami bieżącymi pomniejszonymi o wydatki</t>
  </si>
  <si>
    <t xml:space="preserve">Wskaźnik planowanej łącznej kwoty spłaty zobowiązań, o której mowa w art. 243 ust. 1 ustawy do dochodów, bez uwzględnienia zobowiązań związku współtworzonego przez jednostkę samorządu terytorialnego i bez uwzględniania ustawowych wyłączeń przypadających na dany rok  </t>
  </si>
  <si>
    <t xml:space="preserve">Wskaźnik planowanej łącznej kwoty spłaty zobowiązań, o której mowa w art. 243 ust. 1 ustawy do dochodów, bez uwzględnienia zobowiązań związku współtworzonego przez jedfnostkę samorządu terytorialnego, po uwzględnieniu ustawowych wyłączeń przypadających na dany rok  </t>
  </si>
  <si>
    <t xml:space="preserve">Wskaźnik planowanej łącznej kwoty spłaty zobowiązań, o której mowa w art. 243 ust. 1 ustawy do dochodów ogółem, po uwzględnieniu zobowiązań związku współtworzonego przez jednostkę samorządu terytorialnego oraz po uwzględnieniu ustawowych wyłączeń przypadających na dany rok </t>
  </si>
  <si>
    <t>(([2.1.1] -[2.1.1.1])+ ([2.1.3.1]-[2.1.3.1.1]-[2.1.3.1.2])+([5.1]-[5.1.1])+[9.5])/([1]-[1.5.1.1])</t>
  </si>
  <si>
    <t xml:space="preserve">Wskaźnik dochodów bieżących powiększonych o dochody ze sprzedaży majątku oraz pomniejszonych o wydatki bieżące, do dochodów budżetu, ustalony dla danego roku (wskaźnik jednoroczny) </t>
  </si>
  <si>
    <t>średnia z trzech poprzednich lat [9.5]</t>
  </si>
  <si>
    <t>Dopuszczalny wskaźnik spłaty zobowiązań określony w art. 243 ustawy, po uwzględnieniu ustawowych wyłączeń obliczony w oparciu o plan 3 kwartału roku poprzedzającego pierwszy rok prognozy (wskaźnik ustalony w oparciu o średnią arytmetyczną z 3 poprzednich lat)</t>
  </si>
  <si>
    <t>Dopuszczalny wskaźnik spłaty zobowiązań określony w art. 243 ustawy, po uwzględnieniu ustawowych wyłączeń określonych, obliczony w oparciu o wykonanie roku poprzedzającego pierwszy rok prognozy (wskaźnik ustalony w oparciu o średnią arytmetyczną z 3 poprzednich lat)</t>
  </si>
  <si>
    <t>[9.6] - [9.4]</t>
  </si>
  <si>
    <t xml:space="preserve"> 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</si>
  <si>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[9.6.1] - [9.4]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</si>
  <si>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</si>
  <si>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ustawy</t>
  </si>
  <si>
    <t>z tego  bieżące</t>
  </si>
  <si>
    <t>z tego  majątkowe</t>
  </si>
  <si>
    <t>w tym środki określone w art. 5 ust. 1 pkt 2 ustawy</t>
  </si>
  <si>
    <t>w tym środki określone w art. 5 ust. 1 pkt 2 ustawy wynikające wyłącznie z  zawartych umów na realizację programu, projektu lub zadania</t>
  </si>
  <si>
    <t>Dochody majątkowe  na programy, projekty lub zadania finansowane z udziałem środków, o których mowa w art. 5 ust. 1 pkt 2 i 3 ustawy</t>
  </si>
  <si>
    <t>w tym środki określone w art. 5 ust. 1 pkt 2 ustawy wynikające wyłącznie z zawartych umów na realizację programu, projektu lub zadania</t>
  </si>
  <si>
    <t xml:space="preserve">w tym finansowane środkami określonymi w art. 5 ust. 1 pkt 2 ustawy </t>
  </si>
  <si>
    <t>w tym finansowane środkami określonymi w art. 5 ust. 1 pkt 2 ustawy</t>
  </si>
  <si>
    <t>12.5</t>
  </si>
  <si>
    <t>Wydatki na wkład krajowy w związku z umową na realizację progrmu, projektu lub zadania wynikające wyłącznie z zawartych umów z podmiotem dysponującym środkami, o których mowa w art. 5 ust. 1 pkt 2 ustawy</t>
  </si>
  <si>
    <t>w tym w związku z już zawartą umową na realizację programu, projektu lub zadania</t>
  </si>
  <si>
    <t>12.5.1</t>
  </si>
  <si>
    <t>12.6</t>
  </si>
  <si>
    <t>Wydatki na wkład krajowy w związku z zawartą po dniu 1 stycznia 2013 r. umową na realizację programu, projektu lub zadania finansowanego w co najmniej 60%wynikające wyłącznie z zawa środkami, o których mowa w art. 5 ust. 1 pkt 2 ustawy\</t>
  </si>
  <si>
    <t>12.6.1</t>
  </si>
  <si>
    <t>12.7</t>
  </si>
  <si>
    <t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</t>
  </si>
  <si>
    <t>12.7.1</t>
  </si>
  <si>
    <t>12.8</t>
  </si>
  <si>
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</si>
  <si>
    <t>12.8.1</t>
  </si>
  <si>
    <t>Kwota zobowiązań wynikających z przejęcia przez jednostkę samorządu terytorialnego zobowiązań po likwidowanych i przekształcanych samodzielnych zakładach opieki zdrowotnej</t>
  </si>
  <si>
    <t>Dochody budżetowe z tytułu dotacji celowej z budżetu państwa, o której mowa w art. 196 ustawy z  dnia 15 kwietnia 2011 r.  o działalności leczniczej (Dz.U. z 2013 r. poz. 217, z późn. zm.)</t>
  </si>
  <si>
    <t>Wysokość zobowiązań podlegających umorzeniu, o którym mowa w art. 190 ustawy o działalności leczniczej</t>
  </si>
  <si>
    <t>Wydatki na spłatę przejętych zobowiązań samodzielnego publicznego zakładu opieki zdrowotnej przekształconego na zasadach określonych w przepisach  o działalności leczniczej</t>
  </si>
  <si>
    <t>spłata zobowiązań wymagalnych z lat poprzednich, innych niż w poz. 14.3.3</t>
  </si>
  <si>
    <t>związane z umowami zaliczanymi do tytułów dłużnych wliczanych do państwowego długu publiczny</t>
  </si>
  <si>
    <t>Załącznik Nr 2.1
 do informacji Zarządu Związku Gmin Dolnej Odry w Chojnie
o kształtowaniu się Wieloletniej Prognozy Finansowej, w tym o realizacji przebiegu przedsięwzięć za I półrocze 2016 roku</t>
  </si>
  <si>
    <t xml:space="preserve">Plan (po zmianach) na 2016 r. </t>
  </si>
  <si>
    <t>Wykonanie na 30.06.2016 r.</t>
  </si>
  <si>
    <t>Prognoza 2019</t>
  </si>
  <si>
    <t>Informacja o kształtowaniu się Wieloletniej Prognozy Finansowej Związku Gmin Dolnej Odry na lata 2016 – 2019 - stan na dzień 30.06.2016 r.</t>
  </si>
  <si>
    <t>(([2.1.1] -[2.1.1.1])+ ([2.1.3.1] -[2.1.3.1.1]+[2.1.3.1.2])+([5.1]-[5.1.1])) / ([1]-[1.5.1.1)]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</si>
</sst>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9"/>
      <color theme="1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3" applyNumberFormat="0" applyAlignment="0" applyProtection="0"/>
    <xf numFmtId="0" fontId="10" fillId="30" borderId="0" applyNumberFormat="0" applyBorder="0" applyAlignment="0" applyProtection="0"/>
    <xf numFmtId="0" fontId="11" fillId="0" borderId="4" applyNumberFormat="0" applyFill="0" applyAlignment="0" applyProtection="0"/>
    <xf numFmtId="0" fontId="12" fillId="31" borderId="5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29" borderId="2" applyNumberForma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33" borderId="10" applyNumberFormat="0" applyFont="0" applyAlignment="0" applyProtection="0"/>
    <xf numFmtId="0" fontId="22" fillId="34" borderId="0" applyNumberFormat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right"/>
    </xf>
    <xf numFmtId="4" fontId="2" fillId="0" borderId="1" xfId="0" applyNumberFormat="1" applyFont="1" applyBorder="1"/>
    <xf numFmtId="0" fontId="0" fillId="2" borderId="1" xfId="0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0" fillId="3" borderId="1" xfId="0" applyNumberFormat="1" applyFill="1" applyBorder="1"/>
    <xf numFmtId="0" fontId="3" fillId="0" borderId="1" xfId="0" applyFont="1" applyFill="1" applyBorder="1" applyAlignment="1">
      <alignment horizontal="center" vertical="center"/>
    </xf>
    <xf numFmtId="4" fontId="0" fillId="0" borderId="1" xfId="0" applyNumberFormat="1" applyFill="1" applyBorder="1"/>
    <xf numFmtId="10" fontId="0" fillId="0" borderId="1" xfId="0" applyNumberFormat="1" applyFill="1" applyBorder="1"/>
    <xf numFmtId="4" fontId="0" fillId="0" borderId="1" xfId="0" applyNumberFormat="1" applyFill="1" applyBorder="1" applyAlignment="1">
      <alignment horizontal="right"/>
    </xf>
    <xf numFmtId="0" fontId="0" fillId="0" borderId="0" xfId="0" applyFill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4" fontId="0" fillId="35" borderId="1" xfId="0" applyNumberFormat="1" applyFill="1" applyBorder="1"/>
    <xf numFmtId="0" fontId="0" fillId="35" borderId="1" xfId="0" applyFill="1" applyBorder="1"/>
    <xf numFmtId="0" fontId="0" fillId="35" borderId="1" xfId="0" applyFill="1" applyBorder="1" applyAlignment="1">
      <alignment wrapText="1"/>
    </xf>
    <xf numFmtId="4" fontId="2" fillId="35" borderId="1" xfId="0" applyNumberFormat="1" applyFont="1" applyFill="1" applyBorder="1"/>
    <xf numFmtId="0" fontId="24" fillId="0" borderId="1" xfId="0" applyFont="1" applyBorder="1" applyAlignment="1">
      <alignment wrapText="1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5"/>
  <sheetViews>
    <sheetView tabSelected="1" workbookViewId="0">
      <selection sqref="A1:H105"/>
    </sheetView>
  </sheetViews>
  <sheetFormatPr defaultRowHeight="14.25"/>
  <cols>
    <col min="1" max="1" width="7.5" customWidth="1"/>
    <col min="2" max="2" width="12.375" style="4" customWidth="1"/>
    <col min="3" max="3" width="45.625" style="4" customWidth="1"/>
    <col min="4" max="4" width="14.125" style="17" customWidth="1"/>
    <col min="5" max="5" width="14.125" customWidth="1"/>
    <col min="6" max="8" width="14.125" style="17" customWidth="1"/>
  </cols>
  <sheetData>
    <row r="1" spans="1:8" ht="93.75" customHeight="1">
      <c r="F1" s="25"/>
      <c r="G1" s="21" t="s">
        <v>132</v>
      </c>
      <c r="H1" s="21"/>
    </row>
    <row r="2" spans="1:8" ht="21.75" customHeight="1">
      <c r="A2" s="22" t="s">
        <v>136</v>
      </c>
      <c r="B2" s="23"/>
      <c r="C2" s="23"/>
      <c r="D2" s="23"/>
      <c r="E2" s="23"/>
      <c r="F2" s="23"/>
      <c r="G2" s="23"/>
      <c r="H2" s="23"/>
    </row>
    <row r="4" spans="1:8" ht="36">
      <c r="A4" s="10" t="s">
        <v>0</v>
      </c>
      <c r="B4" s="11" t="s">
        <v>1</v>
      </c>
      <c r="C4" s="11" t="s">
        <v>2</v>
      </c>
      <c r="D4" s="24" t="s">
        <v>133</v>
      </c>
      <c r="E4" s="11" t="s">
        <v>134</v>
      </c>
      <c r="F4" s="13" t="s">
        <v>73</v>
      </c>
      <c r="G4" s="13" t="s">
        <v>74</v>
      </c>
      <c r="H4" s="13" t="s">
        <v>135</v>
      </c>
    </row>
    <row r="5" spans="1:8">
      <c r="A5" s="27">
        <v>1</v>
      </c>
      <c r="B5" s="28" t="s">
        <v>3</v>
      </c>
      <c r="C5" s="28" t="s">
        <v>4</v>
      </c>
      <c r="D5" s="26">
        <f>D6+D13</f>
        <v>13174952</v>
      </c>
      <c r="E5" s="26">
        <f>E6+E13</f>
        <v>7003207.9199999999</v>
      </c>
      <c r="F5" s="26">
        <f>F6+F13</f>
        <v>12579784</v>
      </c>
      <c r="G5" s="26">
        <f>G6+G13</f>
        <v>12579784</v>
      </c>
      <c r="H5" s="26">
        <f>H6+H13</f>
        <v>12579784</v>
      </c>
    </row>
    <row r="6" spans="1:8">
      <c r="A6" s="1" t="str">
        <f>"1.1"</f>
        <v>1.1</v>
      </c>
      <c r="B6" s="2"/>
      <c r="C6" s="2" t="s">
        <v>75</v>
      </c>
      <c r="D6" s="14">
        <v>13174952</v>
      </c>
      <c r="E6" s="5">
        <f>SUM(E7:E12)</f>
        <v>7003207.9199999999</v>
      </c>
      <c r="F6" s="14">
        <v>12579784</v>
      </c>
      <c r="G6" s="14">
        <v>12579784</v>
      </c>
      <c r="H6" s="14">
        <v>12579784</v>
      </c>
    </row>
    <row r="7" spans="1:8" ht="28.5">
      <c r="A7" s="1" t="str">
        <f>"1.1.1"</f>
        <v>1.1.1</v>
      </c>
      <c r="B7" s="2"/>
      <c r="C7" s="2" t="s">
        <v>33</v>
      </c>
      <c r="D7" s="14">
        <v>0</v>
      </c>
      <c r="E7" s="5">
        <v>0</v>
      </c>
      <c r="F7" s="14">
        <v>0</v>
      </c>
      <c r="G7" s="14">
        <v>0</v>
      </c>
      <c r="H7" s="14">
        <v>0</v>
      </c>
    </row>
    <row r="8" spans="1:8" ht="28.5">
      <c r="A8" s="1" t="str">
        <f>"1.1.2"</f>
        <v>1.1.2</v>
      </c>
      <c r="B8" s="2"/>
      <c r="C8" s="2" t="s">
        <v>34</v>
      </c>
      <c r="D8" s="14">
        <v>0</v>
      </c>
      <c r="E8" s="5">
        <v>0</v>
      </c>
      <c r="F8" s="14">
        <v>0</v>
      </c>
      <c r="G8" s="14">
        <v>0</v>
      </c>
      <c r="H8" s="14">
        <v>0</v>
      </c>
    </row>
    <row r="9" spans="1:8">
      <c r="A9" s="1" t="str">
        <f>"1.1.3"</f>
        <v>1.1.3</v>
      </c>
      <c r="B9" s="2"/>
      <c r="C9" s="2" t="s">
        <v>35</v>
      </c>
      <c r="D9" s="14">
        <v>12197649</v>
      </c>
      <c r="E9" s="5">
        <v>6402391.1200000001</v>
      </c>
      <c r="F9" s="14">
        <v>12078331</v>
      </c>
      <c r="G9" s="14">
        <v>12078331</v>
      </c>
      <c r="H9" s="14">
        <v>12078331</v>
      </c>
    </row>
    <row r="10" spans="1:8">
      <c r="A10" s="1" t="s">
        <v>5</v>
      </c>
      <c r="B10" s="2"/>
      <c r="C10" s="2" t="s">
        <v>36</v>
      </c>
      <c r="D10" s="14">
        <v>0</v>
      </c>
      <c r="E10" s="5">
        <v>0</v>
      </c>
      <c r="F10" s="14">
        <v>0</v>
      </c>
      <c r="G10" s="14">
        <v>0</v>
      </c>
      <c r="H10" s="14">
        <v>0</v>
      </c>
    </row>
    <row r="11" spans="1:8">
      <c r="A11" s="1" t="str">
        <f>"1.1.4"</f>
        <v>1.1.4</v>
      </c>
      <c r="B11" s="2"/>
      <c r="C11" s="2" t="s">
        <v>37</v>
      </c>
      <c r="D11" s="14">
        <v>0</v>
      </c>
      <c r="E11" s="5">
        <v>0</v>
      </c>
      <c r="F11" s="14">
        <v>0</v>
      </c>
      <c r="G11" s="14">
        <v>0</v>
      </c>
      <c r="H11" s="14">
        <v>0</v>
      </c>
    </row>
    <row r="12" spans="1:8" ht="28.5">
      <c r="A12" s="1" t="str">
        <f>"1.1.5"</f>
        <v>1.1.5</v>
      </c>
      <c r="B12" s="2"/>
      <c r="C12" s="2" t="s">
        <v>38</v>
      </c>
      <c r="D12" s="14">
        <v>977303</v>
      </c>
      <c r="E12" s="5">
        <v>600816.80000000005</v>
      </c>
      <c r="F12" s="14">
        <v>477303</v>
      </c>
      <c r="G12" s="14">
        <v>477303</v>
      </c>
      <c r="H12" s="14">
        <v>477303</v>
      </c>
    </row>
    <row r="13" spans="1:8">
      <c r="A13" s="1" t="str">
        <f>"1.2"</f>
        <v>1.2</v>
      </c>
      <c r="B13" s="2"/>
      <c r="C13" s="2" t="s">
        <v>39</v>
      </c>
      <c r="D13" s="14">
        <f>SUM(D14:D15)</f>
        <v>0</v>
      </c>
      <c r="E13" s="5">
        <v>0</v>
      </c>
      <c r="F13" s="14">
        <v>0</v>
      </c>
      <c r="G13" s="14">
        <v>0</v>
      </c>
      <c r="H13" s="14">
        <v>0</v>
      </c>
    </row>
    <row r="14" spans="1:8">
      <c r="A14" s="1" t="str">
        <f>"1.2.1"</f>
        <v>1.2.1</v>
      </c>
      <c r="B14" s="2"/>
      <c r="C14" s="2" t="s">
        <v>40</v>
      </c>
      <c r="D14" s="14">
        <v>0</v>
      </c>
      <c r="E14" s="5">
        <v>0</v>
      </c>
      <c r="F14" s="14">
        <v>0</v>
      </c>
      <c r="G14" s="14">
        <v>0</v>
      </c>
      <c r="H14" s="14">
        <v>0</v>
      </c>
    </row>
    <row r="15" spans="1:8" ht="28.5">
      <c r="A15" s="1" t="str">
        <f>"1.2.2"</f>
        <v>1.2.2</v>
      </c>
      <c r="B15" s="2"/>
      <c r="C15" s="2" t="s">
        <v>41</v>
      </c>
      <c r="D15" s="14">
        <v>0</v>
      </c>
      <c r="E15" s="5">
        <v>0</v>
      </c>
      <c r="F15" s="14">
        <v>0</v>
      </c>
      <c r="G15" s="14">
        <v>0</v>
      </c>
      <c r="H15" s="14">
        <v>0</v>
      </c>
    </row>
    <row r="16" spans="1:8">
      <c r="A16" s="27">
        <v>2</v>
      </c>
      <c r="B16" s="28" t="s">
        <v>6</v>
      </c>
      <c r="C16" s="28" t="s">
        <v>7</v>
      </c>
      <c r="D16" s="26">
        <f>D17+D25</f>
        <v>13174952</v>
      </c>
      <c r="E16" s="26">
        <f>E17+E25</f>
        <v>7226220.5199999996</v>
      </c>
      <c r="F16" s="26">
        <f>F17+F25</f>
        <v>12579784</v>
      </c>
      <c r="G16" s="26">
        <f>G17+G25</f>
        <v>12579784</v>
      </c>
      <c r="H16" s="26">
        <f>H17+H25</f>
        <v>12579784</v>
      </c>
    </row>
    <row r="17" spans="1:8">
      <c r="A17" s="1" t="str">
        <f>"2.1"</f>
        <v>2.1</v>
      </c>
      <c r="B17" s="2"/>
      <c r="C17" s="2" t="s">
        <v>42</v>
      </c>
      <c r="D17" s="14">
        <v>12745906</v>
      </c>
      <c r="E17" s="5">
        <v>7226220.5199999996</v>
      </c>
      <c r="F17" s="14">
        <v>12579784</v>
      </c>
      <c r="G17" s="14">
        <v>12579784</v>
      </c>
      <c r="H17" s="14">
        <v>12579784</v>
      </c>
    </row>
    <row r="18" spans="1:8">
      <c r="A18" s="1" t="str">
        <f>"2.1.1"</f>
        <v>2.1.1</v>
      </c>
      <c r="B18" s="2"/>
      <c r="C18" s="2" t="s">
        <v>43</v>
      </c>
      <c r="D18" s="14">
        <v>0</v>
      </c>
      <c r="E18" s="5">
        <v>0</v>
      </c>
      <c r="F18" s="14">
        <v>0</v>
      </c>
      <c r="G18" s="14">
        <v>0</v>
      </c>
      <c r="H18" s="14">
        <v>0</v>
      </c>
    </row>
    <row r="19" spans="1:8" ht="42.75">
      <c r="A19" s="1" t="s">
        <v>8</v>
      </c>
      <c r="B19" s="2"/>
      <c r="C19" s="3" t="s">
        <v>76</v>
      </c>
      <c r="D19" s="14">
        <v>0</v>
      </c>
      <c r="E19" s="5">
        <v>0</v>
      </c>
      <c r="F19" s="14">
        <v>0</v>
      </c>
      <c r="G19" s="14">
        <v>0</v>
      </c>
      <c r="H19" s="14">
        <v>0</v>
      </c>
    </row>
    <row r="20" spans="1:8" ht="87.75" customHeight="1">
      <c r="A20" s="1" t="str">
        <f>"2.1.2"</f>
        <v>2.1.2</v>
      </c>
      <c r="B20" s="2"/>
      <c r="C20" s="2" t="s">
        <v>77</v>
      </c>
      <c r="D20" s="14">
        <v>0</v>
      </c>
      <c r="E20" s="5">
        <v>0</v>
      </c>
      <c r="F20" s="14">
        <v>0</v>
      </c>
      <c r="G20" s="14">
        <v>0</v>
      </c>
      <c r="H20" s="14">
        <v>0</v>
      </c>
    </row>
    <row r="21" spans="1:8">
      <c r="A21" s="1" t="str">
        <f>"2.1.3"</f>
        <v>2.1.3</v>
      </c>
      <c r="B21" s="2"/>
      <c r="C21" s="2" t="s">
        <v>44</v>
      </c>
      <c r="D21" s="14">
        <v>66000</v>
      </c>
      <c r="E21" s="5">
        <v>17079.11</v>
      </c>
      <c r="F21" s="14">
        <v>36000</v>
      </c>
      <c r="G21" s="14">
        <v>36000</v>
      </c>
      <c r="H21" s="14">
        <v>36000</v>
      </c>
    </row>
    <row r="22" spans="1:8" ht="28.5">
      <c r="A22" s="1" t="s">
        <v>9</v>
      </c>
      <c r="B22" s="2"/>
      <c r="C22" s="2" t="s">
        <v>78</v>
      </c>
      <c r="D22" s="14">
        <v>101500</v>
      </c>
      <c r="E22" s="5">
        <v>7079.11</v>
      </c>
      <c r="F22" s="14">
        <v>30000</v>
      </c>
      <c r="G22" s="14">
        <v>30000</v>
      </c>
      <c r="H22" s="14">
        <v>30000</v>
      </c>
    </row>
    <row r="23" spans="1:8" ht="85.5">
      <c r="A23" s="1" t="s">
        <v>79</v>
      </c>
      <c r="B23" s="2"/>
      <c r="C23" s="2" t="s">
        <v>80</v>
      </c>
      <c r="D23" s="14">
        <v>85000</v>
      </c>
      <c r="E23" s="5">
        <v>0</v>
      </c>
      <c r="F23" s="14">
        <v>0</v>
      </c>
      <c r="G23" s="14">
        <v>0</v>
      </c>
      <c r="H23" s="14">
        <v>0</v>
      </c>
    </row>
    <row r="24" spans="1:8" ht="42.75">
      <c r="A24" s="1" t="s">
        <v>81</v>
      </c>
      <c r="B24" s="2"/>
      <c r="C24" s="2" t="s">
        <v>82</v>
      </c>
      <c r="D24" s="14">
        <v>0</v>
      </c>
      <c r="E24" s="5">
        <v>0</v>
      </c>
      <c r="F24" s="14">
        <v>0</v>
      </c>
      <c r="G24" s="14">
        <v>0</v>
      </c>
      <c r="H24" s="14">
        <v>0</v>
      </c>
    </row>
    <row r="25" spans="1:8">
      <c r="A25" s="1" t="str">
        <f>"2.2"</f>
        <v>2.2</v>
      </c>
      <c r="B25" s="2"/>
      <c r="C25" s="2" t="s">
        <v>45</v>
      </c>
      <c r="D25" s="14">
        <v>429046</v>
      </c>
      <c r="E25" s="5">
        <v>0</v>
      </c>
      <c r="F25" s="14">
        <v>0</v>
      </c>
      <c r="G25" s="14">
        <v>0</v>
      </c>
      <c r="H25" s="14">
        <v>0</v>
      </c>
    </row>
    <row r="26" spans="1:8">
      <c r="A26" s="27">
        <v>3</v>
      </c>
      <c r="B26" s="28" t="s">
        <v>10</v>
      </c>
      <c r="C26" s="28" t="s">
        <v>11</v>
      </c>
      <c r="D26" s="26">
        <v>0</v>
      </c>
      <c r="E26" s="26">
        <f>E5-E16</f>
        <v>-223012.59999999963</v>
      </c>
      <c r="F26" s="26">
        <v>0</v>
      </c>
      <c r="G26" s="26">
        <v>0</v>
      </c>
      <c r="H26" s="26">
        <v>0</v>
      </c>
    </row>
    <row r="27" spans="1:8" ht="28.5">
      <c r="A27" s="27">
        <v>4</v>
      </c>
      <c r="B27" s="28" t="s">
        <v>12</v>
      </c>
      <c r="C27" s="28" t="s">
        <v>13</v>
      </c>
      <c r="D27" s="26">
        <v>0</v>
      </c>
      <c r="E27" s="29">
        <f>E28+E30+E32+E34</f>
        <v>0</v>
      </c>
      <c r="F27" s="26">
        <v>0</v>
      </c>
      <c r="G27" s="26">
        <v>0</v>
      </c>
      <c r="H27" s="26">
        <v>0</v>
      </c>
    </row>
    <row r="28" spans="1:8">
      <c r="A28" s="1" t="str">
        <f>"4.1"</f>
        <v>4.1</v>
      </c>
      <c r="B28" s="2"/>
      <c r="C28" s="2" t="s">
        <v>46</v>
      </c>
      <c r="D28" s="14">
        <v>0</v>
      </c>
      <c r="E28" s="8">
        <v>0</v>
      </c>
      <c r="F28" s="14">
        <v>0</v>
      </c>
      <c r="G28" s="14">
        <v>0</v>
      </c>
      <c r="H28" s="14">
        <v>0</v>
      </c>
    </row>
    <row r="29" spans="1:8">
      <c r="A29" s="1" t="str">
        <f>"4.1.1"</f>
        <v>4.1.1</v>
      </c>
      <c r="B29" s="2"/>
      <c r="C29" s="2" t="s">
        <v>47</v>
      </c>
      <c r="D29" s="14">
        <v>0</v>
      </c>
      <c r="E29" s="8">
        <v>0</v>
      </c>
      <c r="F29" s="14">
        <v>0</v>
      </c>
      <c r="G29" s="14">
        <v>0</v>
      </c>
      <c r="H29" s="14">
        <v>0</v>
      </c>
    </row>
    <row r="30" spans="1:8" ht="28.5">
      <c r="A30" s="1" t="str">
        <f>"4.2"</f>
        <v>4.2</v>
      </c>
      <c r="B30" s="2"/>
      <c r="C30" s="2" t="s">
        <v>48</v>
      </c>
      <c r="D30" s="14">
        <v>0</v>
      </c>
      <c r="E30" s="8">
        <v>0</v>
      </c>
      <c r="F30" s="14">
        <v>0</v>
      </c>
      <c r="G30" s="14">
        <v>0</v>
      </c>
      <c r="H30" s="14">
        <v>0</v>
      </c>
    </row>
    <row r="31" spans="1:8">
      <c r="A31" s="1" t="str">
        <f>"4.2.1"</f>
        <v>4.2.1</v>
      </c>
      <c r="B31" s="2"/>
      <c r="C31" s="2" t="s">
        <v>47</v>
      </c>
      <c r="D31" s="14">
        <v>0</v>
      </c>
      <c r="E31" s="8">
        <v>0</v>
      </c>
      <c r="F31" s="14">
        <v>0</v>
      </c>
      <c r="G31" s="14">
        <v>0</v>
      </c>
      <c r="H31" s="14">
        <v>0</v>
      </c>
    </row>
    <row r="32" spans="1:8">
      <c r="A32" s="1" t="str">
        <f>"4.3"</f>
        <v>4.3</v>
      </c>
      <c r="B32" s="2"/>
      <c r="C32" s="2" t="s">
        <v>49</v>
      </c>
      <c r="D32" s="14">
        <v>0</v>
      </c>
      <c r="E32" s="8">
        <v>0</v>
      </c>
      <c r="F32" s="14">
        <v>0</v>
      </c>
      <c r="G32" s="14">
        <v>0</v>
      </c>
      <c r="H32" s="14">
        <v>0</v>
      </c>
    </row>
    <row r="33" spans="1:8">
      <c r="A33" s="1" t="str">
        <f>"4.3.1"</f>
        <v>4.3.1</v>
      </c>
      <c r="B33" s="2"/>
      <c r="C33" s="2" t="s">
        <v>47</v>
      </c>
      <c r="D33" s="14">
        <v>0</v>
      </c>
      <c r="E33" s="8">
        <v>0</v>
      </c>
      <c r="F33" s="14">
        <v>0</v>
      </c>
      <c r="G33" s="14">
        <v>0</v>
      </c>
      <c r="H33" s="14">
        <v>0</v>
      </c>
    </row>
    <row r="34" spans="1:8">
      <c r="A34" s="1" t="str">
        <f>"4.4"</f>
        <v>4.4</v>
      </c>
      <c r="B34" s="2"/>
      <c r="C34" s="2" t="s">
        <v>50</v>
      </c>
      <c r="D34" s="14">
        <v>0</v>
      </c>
      <c r="E34" s="8">
        <v>0</v>
      </c>
      <c r="F34" s="14">
        <v>0</v>
      </c>
      <c r="G34" s="14">
        <v>0</v>
      </c>
      <c r="H34" s="14">
        <v>0</v>
      </c>
    </row>
    <row r="35" spans="1:8">
      <c r="A35" s="1" t="str">
        <f>"4.4.1"</f>
        <v>4.4.1</v>
      </c>
      <c r="B35" s="2"/>
      <c r="C35" s="2" t="s">
        <v>47</v>
      </c>
      <c r="D35" s="14">
        <v>0</v>
      </c>
      <c r="E35" s="8">
        <v>0</v>
      </c>
      <c r="F35" s="14">
        <v>0</v>
      </c>
      <c r="G35" s="14">
        <v>0</v>
      </c>
      <c r="H35" s="14">
        <v>0</v>
      </c>
    </row>
    <row r="36" spans="1:8">
      <c r="A36" s="27">
        <v>5</v>
      </c>
      <c r="B36" s="28" t="s">
        <v>14</v>
      </c>
      <c r="C36" s="28" t="s">
        <v>15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</row>
    <row r="37" spans="1:8" ht="28.5">
      <c r="A37" s="1" t="str">
        <f>"5.1"</f>
        <v>5.1</v>
      </c>
      <c r="B37" s="2"/>
      <c r="C37" s="2" t="s">
        <v>85</v>
      </c>
      <c r="D37" s="14">
        <v>0</v>
      </c>
      <c r="E37" s="5">
        <v>0</v>
      </c>
      <c r="F37" s="14">
        <v>0</v>
      </c>
      <c r="G37" s="14">
        <v>0</v>
      </c>
      <c r="H37" s="14">
        <v>0</v>
      </c>
    </row>
    <row r="38" spans="1:8" ht="42" customHeight="1">
      <c r="A38" s="1" t="str">
        <f>"5.1.1"</f>
        <v>5.1.1</v>
      </c>
      <c r="B38" s="2" t="s">
        <v>83</v>
      </c>
      <c r="C38" s="3" t="s">
        <v>84</v>
      </c>
      <c r="D38" s="14">
        <v>0</v>
      </c>
      <c r="E38" s="5">
        <v>0</v>
      </c>
      <c r="F38" s="14">
        <v>0</v>
      </c>
      <c r="G38" s="14">
        <v>0</v>
      </c>
      <c r="H38" s="14">
        <v>0</v>
      </c>
    </row>
    <row r="39" spans="1:8" ht="42.75">
      <c r="A39" s="1" t="s">
        <v>16</v>
      </c>
      <c r="B39" s="2"/>
      <c r="C39" s="2" t="s">
        <v>88</v>
      </c>
      <c r="D39" s="14">
        <v>0</v>
      </c>
      <c r="E39" s="5">
        <v>0</v>
      </c>
      <c r="F39" s="14">
        <v>0</v>
      </c>
      <c r="G39" s="14">
        <v>0</v>
      </c>
      <c r="H39" s="14">
        <v>0</v>
      </c>
    </row>
    <row r="40" spans="1:8" ht="42.75">
      <c r="A40" s="1" t="s">
        <v>86</v>
      </c>
      <c r="B40" s="2"/>
      <c r="C40" s="2" t="s">
        <v>89</v>
      </c>
      <c r="D40" s="14">
        <v>0</v>
      </c>
      <c r="E40" s="5">
        <v>0</v>
      </c>
      <c r="F40" s="14">
        <v>0</v>
      </c>
      <c r="G40" s="14">
        <v>0</v>
      </c>
      <c r="H40" s="14">
        <v>0</v>
      </c>
    </row>
    <row r="41" spans="1:8" ht="42.75">
      <c r="A41" s="1" t="s">
        <v>87</v>
      </c>
      <c r="B41" s="2"/>
      <c r="C41" s="2" t="s">
        <v>90</v>
      </c>
      <c r="D41" s="14">
        <v>0</v>
      </c>
      <c r="E41" s="5">
        <v>0</v>
      </c>
      <c r="F41" s="14">
        <v>0</v>
      </c>
      <c r="G41" s="14">
        <v>0</v>
      </c>
      <c r="H41" s="14">
        <v>0</v>
      </c>
    </row>
    <row r="42" spans="1:8">
      <c r="A42" s="1" t="str">
        <f>"5.2"</f>
        <v>5.2</v>
      </c>
      <c r="B42" s="2"/>
      <c r="C42" s="2" t="s">
        <v>51</v>
      </c>
      <c r="D42" s="14">
        <v>0</v>
      </c>
      <c r="E42" s="5">
        <v>0</v>
      </c>
      <c r="F42" s="14">
        <v>0</v>
      </c>
      <c r="G42" s="14">
        <v>0</v>
      </c>
      <c r="H42" s="14">
        <v>0</v>
      </c>
    </row>
    <row r="43" spans="1:8">
      <c r="A43" s="27">
        <v>6</v>
      </c>
      <c r="B43" s="28"/>
      <c r="C43" s="28" t="s">
        <v>17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</row>
    <row r="44" spans="1:8" ht="57">
      <c r="A44" s="27">
        <v>7</v>
      </c>
      <c r="B44" s="28"/>
      <c r="C44" s="28" t="s">
        <v>18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</row>
    <row r="45" spans="1:8" ht="28.5">
      <c r="A45" s="27">
        <v>8</v>
      </c>
      <c r="B45" s="28"/>
      <c r="C45" s="28" t="s">
        <v>19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</row>
    <row r="46" spans="1:8" ht="28.5">
      <c r="A46" s="1" t="str">
        <f>"8.1"</f>
        <v>8.1</v>
      </c>
      <c r="B46" s="2" t="s">
        <v>20</v>
      </c>
      <c r="C46" s="2" t="s">
        <v>21</v>
      </c>
      <c r="D46" s="14">
        <f>D6-D17</f>
        <v>429046</v>
      </c>
      <c r="E46" s="5">
        <f>E6-E17</f>
        <v>-223012.59999999963</v>
      </c>
      <c r="F46" s="14">
        <f t="shared" ref="F46:H46" si="0">F6-F17</f>
        <v>0</v>
      </c>
      <c r="G46" s="14">
        <f t="shared" si="0"/>
        <v>0</v>
      </c>
      <c r="H46" s="14">
        <f t="shared" si="0"/>
        <v>0</v>
      </c>
    </row>
    <row r="47" spans="1:8" ht="42.75" customHeight="1">
      <c r="A47" s="1" t="str">
        <f>"8.2"</f>
        <v>8.2</v>
      </c>
      <c r="B47" s="2" t="s">
        <v>22</v>
      </c>
      <c r="C47" s="2" t="s">
        <v>91</v>
      </c>
      <c r="D47" s="14">
        <f>D6+D28+D30-(D17-D20)</f>
        <v>429046</v>
      </c>
      <c r="E47" s="14">
        <f t="shared" ref="E47:H47" si="1">E6+E28+E30-(E17-E20)</f>
        <v>-223012.59999999963</v>
      </c>
      <c r="F47" s="14">
        <f t="shared" si="1"/>
        <v>0</v>
      </c>
      <c r="G47" s="14">
        <f t="shared" si="1"/>
        <v>0</v>
      </c>
      <c r="H47" s="14">
        <f t="shared" si="1"/>
        <v>0</v>
      </c>
    </row>
    <row r="48" spans="1:8">
      <c r="A48" s="27">
        <v>9</v>
      </c>
      <c r="B48" s="28"/>
      <c r="C48" s="28" t="s">
        <v>23</v>
      </c>
      <c r="D48" s="26">
        <v>0</v>
      </c>
      <c r="E48" s="27">
        <v>0</v>
      </c>
      <c r="F48" s="26">
        <v>0</v>
      </c>
      <c r="G48" s="26">
        <v>0</v>
      </c>
      <c r="H48" s="26">
        <v>0</v>
      </c>
    </row>
    <row r="49" spans="1:9" ht="87" customHeight="1">
      <c r="A49" s="1" t="str">
        <f>"9.1"</f>
        <v>9.1</v>
      </c>
      <c r="B49" s="2" t="s">
        <v>24</v>
      </c>
      <c r="C49" s="2" t="s">
        <v>92</v>
      </c>
      <c r="D49" s="15">
        <v>6.4999999999999997E-3</v>
      </c>
      <c r="E49" s="15">
        <f t="shared" ref="E49:H49" si="2">(E18+E22+E37)/E5</f>
        <v>1.0108381874231146E-3</v>
      </c>
      <c r="F49" s="15">
        <v>2.3999999999999998E-3</v>
      </c>
      <c r="G49" s="15">
        <f t="shared" si="2"/>
        <v>2.384778625769727E-3</v>
      </c>
      <c r="H49" s="15">
        <f t="shared" si="2"/>
        <v>2.384778625769727E-3</v>
      </c>
      <c r="I49" s="30"/>
    </row>
    <row r="50" spans="1:9" ht="71.25" customHeight="1">
      <c r="A50" s="1" t="str">
        <f>"9.2"</f>
        <v>9.2</v>
      </c>
      <c r="B50" s="30" t="s">
        <v>137</v>
      </c>
      <c r="C50" s="2" t="s">
        <v>93</v>
      </c>
      <c r="D50" s="15">
        <v>6.4999999999999997E-3</v>
      </c>
      <c r="E50" s="15">
        <f t="shared" ref="E50:H50" si="3">(E18+E22+E37-E38)/E5</f>
        <v>1.0108381874231146E-3</v>
      </c>
      <c r="F50" s="15">
        <v>2.3999999999999998E-3</v>
      </c>
      <c r="G50" s="15">
        <f t="shared" si="3"/>
        <v>2.384778625769727E-3</v>
      </c>
      <c r="H50" s="15">
        <f t="shared" si="3"/>
        <v>2.384778625769727E-3</v>
      </c>
    </row>
    <row r="51" spans="1:9" ht="60.75" customHeight="1">
      <c r="A51" s="1" t="str">
        <f>"9.3"</f>
        <v>9.3</v>
      </c>
      <c r="B51" s="2"/>
      <c r="C51" s="2" t="s">
        <v>52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</row>
    <row r="52" spans="1:9" ht="85.5" customHeight="1">
      <c r="A52" s="1" t="str">
        <f>"9.4"</f>
        <v>9.4</v>
      </c>
      <c r="B52" s="2" t="s">
        <v>95</v>
      </c>
      <c r="C52" s="3" t="s">
        <v>94</v>
      </c>
      <c r="D52" s="15">
        <v>6.4999999999999997E-3</v>
      </c>
      <c r="E52" s="6">
        <f>(E18+E22+E37)/E5</f>
        <v>1.0108381874231146E-3</v>
      </c>
      <c r="F52" s="15">
        <v>2.3999999999999998E-3</v>
      </c>
      <c r="G52" s="15">
        <v>2.3999999999999998E-3</v>
      </c>
      <c r="H52" s="15">
        <v>2.3999999999999998E-3</v>
      </c>
    </row>
    <row r="53" spans="1:9" ht="57">
      <c r="A53" s="1" t="str">
        <f>"9.5"</f>
        <v>9.5</v>
      </c>
      <c r="B53" s="2" t="s">
        <v>24</v>
      </c>
      <c r="C53" s="3" t="s">
        <v>96</v>
      </c>
      <c r="D53" s="15">
        <v>3.2599999999999997E-2</v>
      </c>
      <c r="E53" s="6">
        <v>-3.1800000000000002E-2</v>
      </c>
      <c r="F53" s="15">
        <v>0</v>
      </c>
      <c r="G53" s="15">
        <v>0</v>
      </c>
      <c r="H53" s="15">
        <v>0</v>
      </c>
    </row>
    <row r="54" spans="1:9" ht="85.5">
      <c r="A54" s="1" t="str">
        <f>"9.6"</f>
        <v>9.6</v>
      </c>
      <c r="B54" s="2" t="s">
        <v>97</v>
      </c>
      <c r="C54" s="3" t="s">
        <v>98</v>
      </c>
      <c r="D54" s="15">
        <v>3.6700000000000003E-2</v>
      </c>
      <c r="E54" s="6">
        <v>8.2000000000000007E-3</v>
      </c>
      <c r="F54" s="15">
        <v>8.2000000000000007E-3</v>
      </c>
      <c r="G54" s="15">
        <v>1.95E-2</v>
      </c>
      <c r="H54" s="15">
        <v>1.09E-2</v>
      </c>
    </row>
    <row r="55" spans="1:9" ht="85.5">
      <c r="A55" s="1" t="str">
        <f>"9.6.1"</f>
        <v>9.6.1</v>
      </c>
      <c r="B55" s="2" t="s">
        <v>97</v>
      </c>
      <c r="C55" s="3" t="s">
        <v>99</v>
      </c>
      <c r="D55" s="15">
        <v>3.1699999999999999E-2</v>
      </c>
      <c r="E55" s="6">
        <v>3.2000000000000002E-3</v>
      </c>
      <c r="F55" s="15">
        <v>3.2000000000000002E-3</v>
      </c>
      <c r="G55" s="15">
        <v>1.4500000000000001E-2</v>
      </c>
      <c r="H55" s="15">
        <v>1.09E-2</v>
      </c>
    </row>
    <row r="56" spans="1:9" ht="99.75">
      <c r="A56" s="1" t="str">
        <f>"9.7"</f>
        <v>9.7</v>
      </c>
      <c r="B56" s="2" t="s">
        <v>100</v>
      </c>
      <c r="C56" s="3" t="s">
        <v>101</v>
      </c>
      <c r="D56" s="16" t="s">
        <v>72</v>
      </c>
      <c r="E56" s="7" t="s">
        <v>72</v>
      </c>
      <c r="F56" s="16" t="s">
        <v>72</v>
      </c>
      <c r="G56" s="16" t="s">
        <v>72</v>
      </c>
      <c r="H56" s="16" t="s">
        <v>72</v>
      </c>
    </row>
    <row r="57" spans="1:9" ht="99.75">
      <c r="A57" s="1" t="str">
        <f>"9.7.1"</f>
        <v>9.7.1</v>
      </c>
      <c r="B57" s="2" t="s">
        <v>102</v>
      </c>
      <c r="C57" s="3" t="s">
        <v>103</v>
      </c>
      <c r="D57" s="16" t="s">
        <v>72</v>
      </c>
      <c r="E57" s="7" t="s">
        <v>72</v>
      </c>
      <c r="F57" s="16" t="s">
        <v>72</v>
      </c>
      <c r="G57" s="16" t="s">
        <v>72</v>
      </c>
      <c r="H57" s="16" t="s">
        <v>72</v>
      </c>
    </row>
    <row r="58" spans="1:9" ht="28.5">
      <c r="A58" s="18">
        <v>10</v>
      </c>
      <c r="B58" s="9"/>
      <c r="C58" s="9" t="s">
        <v>25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</row>
    <row r="59" spans="1:9" ht="28.5">
      <c r="A59" s="19" t="str">
        <f>"10.1"</f>
        <v>10.1</v>
      </c>
      <c r="B59" s="2"/>
      <c r="C59" s="2" t="s">
        <v>53</v>
      </c>
      <c r="D59" s="14">
        <v>0</v>
      </c>
      <c r="E59" s="5">
        <v>0</v>
      </c>
      <c r="F59" s="14">
        <v>0</v>
      </c>
      <c r="G59" s="14">
        <v>0</v>
      </c>
      <c r="H59" s="14">
        <v>0</v>
      </c>
    </row>
    <row r="60" spans="1:9" ht="28.5">
      <c r="A60" s="18">
        <v>11</v>
      </c>
      <c r="B60" s="9"/>
      <c r="C60" s="9" t="s">
        <v>26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</row>
    <row r="61" spans="1:9" ht="28.5">
      <c r="A61" s="1" t="str">
        <f>"11.1"</f>
        <v>11.1</v>
      </c>
      <c r="B61" s="2"/>
      <c r="C61" s="2" t="s">
        <v>54</v>
      </c>
      <c r="D61" s="14">
        <v>0</v>
      </c>
      <c r="E61" s="12">
        <v>0</v>
      </c>
      <c r="F61" s="14">
        <v>0</v>
      </c>
      <c r="G61" s="14">
        <v>0</v>
      </c>
      <c r="H61" s="14">
        <v>0</v>
      </c>
    </row>
    <row r="62" spans="1:9" ht="28.5">
      <c r="A62" s="1" t="str">
        <f>"11.2"</f>
        <v>11.2</v>
      </c>
      <c r="B62" s="2"/>
      <c r="C62" s="2" t="s">
        <v>55</v>
      </c>
      <c r="D62" s="14">
        <v>0</v>
      </c>
      <c r="E62" s="5">
        <v>0</v>
      </c>
      <c r="F62" s="14">
        <v>0</v>
      </c>
      <c r="G62" s="14">
        <v>0</v>
      </c>
      <c r="H62" s="14">
        <v>0</v>
      </c>
    </row>
    <row r="63" spans="1:9" ht="28.5">
      <c r="A63" s="1" t="str">
        <f>"11.3"</f>
        <v>11.3</v>
      </c>
      <c r="B63" s="2" t="s">
        <v>27</v>
      </c>
      <c r="C63" s="2" t="s">
        <v>104</v>
      </c>
      <c r="D63" s="14">
        <v>0</v>
      </c>
      <c r="E63" s="5">
        <v>0</v>
      </c>
      <c r="F63" s="14">
        <v>0</v>
      </c>
      <c r="G63" s="14">
        <v>0</v>
      </c>
      <c r="H63" s="14">
        <v>0</v>
      </c>
    </row>
    <row r="64" spans="1:9">
      <c r="A64" s="1" t="str">
        <f>"11.3.1"</f>
        <v>11.3.1</v>
      </c>
      <c r="B64" s="2"/>
      <c r="C64" s="2" t="s">
        <v>105</v>
      </c>
      <c r="D64" s="14">
        <v>0</v>
      </c>
      <c r="E64" s="5">
        <v>0</v>
      </c>
      <c r="F64" s="14">
        <v>0</v>
      </c>
      <c r="G64" s="14">
        <v>0</v>
      </c>
      <c r="H64" s="14">
        <v>0</v>
      </c>
    </row>
    <row r="65" spans="1:8">
      <c r="A65" s="1" t="str">
        <f>"11.3.2"</f>
        <v>11.3.2</v>
      </c>
      <c r="B65" s="2"/>
      <c r="C65" s="2" t="s">
        <v>106</v>
      </c>
      <c r="D65" s="14">
        <v>0</v>
      </c>
      <c r="E65" s="5">
        <v>0</v>
      </c>
      <c r="F65" s="14">
        <v>0</v>
      </c>
      <c r="G65" s="14">
        <v>0</v>
      </c>
      <c r="H65" s="14">
        <v>0</v>
      </c>
    </row>
    <row r="66" spans="1:8">
      <c r="A66" s="1" t="str">
        <f>"11.4"</f>
        <v>11.4</v>
      </c>
      <c r="B66" s="2"/>
      <c r="C66" s="2" t="s">
        <v>56</v>
      </c>
      <c r="D66" s="14">
        <v>0</v>
      </c>
      <c r="E66" s="5">
        <v>0</v>
      </c>
      <c r="F66" s="14">
        <v>0</v>
      </c>
      <c r="G66" s="14">
        <v>0</v>
      </c>
      <c r="H66" s="14">
        <v>0</v>
      </c>
    </row>
    <row r="67" spans="1:8">
      <c r="A67" s="1" t="str">
        <f>"11.5"</f>
        <v>11.5</v>
      </c>
      <c r="B67" s="2"/>
      <c r="C67" s="2" t="s">
        <v>57</v>
      </c>
      <c r="D67" s="14">
        <v>0</v>
      </c>
      <c r="E67" s="5">
        <v>0</v>
      </c>
      <c r="F67" s="14">
        <v>0</v>
      </c>
      <c r="G67" s="14">
        <v>0</v>
      </c>
      <c r="H67" s="14">
        <v>0</v>
      </c>
    </row>
    <row r="68" spans="1:8">
      <c r="A68" s="1" t="str">
        <f>"11.6"</f>
        <v>11.6</v>
      </c>
      <c r="B68" s="2"/>
      <c r="C68" s="2" t="s">
        <v>58</v>
      </c>
      <c r="D68" s="14">
        <v>0</v>
      </c>
      <c r="E68" s="5">
        <v>0</v>
      </c>
      <c r="F68" s="14">
        <v>0</v>
      </c>
      <c r="G68" s="14">
        <v>0</v>
      </c>
      <c r="H68" s="14">
        <v>0</v>
      </c>
    </row>
    <row r="69" spans="1:8" ht="42.75">
      <c r="A69" s="18">
        <v>12</v>
      </c>
      <c r="B69" s="9"/>
      <c r="C69" s="9" t="s">
        <v>28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</row>
    <row r="70" spans="1:8" ht="42.75">
      <c r="A70" s="1" t="str">
        <f>"12.1"</f>
        <v>12.1</v>
      </c>
      <c r="B70" s="2"/>
      <c r="C70" s="2" t="s">
        <v>59</v>
      </c>
      <c r="D70" s="14">
        <v>0</v>
      </c>
      <c r="E70" s="5">
        <v>0</v>
      </c>
      <c r="F70" s="14">
        <v>0</v>
      </c>
      <c r="G70" s="14">
        <v>0</v>
      </c>
      <c r="H70" s="14">
        <v>0</v>
      </c>
    </row>
    <row r="71" spans="1:8">
      <c r="A71" s="1" t="str">
        <f>"12.1.1"</f>
        <v>12.1.1</v>
      </c>
      <c r="B71" s="2"/>
      <c r="C71" s="2" t="s">
        <v>107</v>
      </c>
      <c r="D71" s="14">
        <v>0</v>
      </c>
      <c r="E71" s="5">
        <v>0</v>
      </c>
      <c r="F71" s="14">
        <v>0</v>
      </c>
      <c r="G71" s="14">
        <v>0</v>
      </c>
      <c r="H71" s="14">
        <v>0</v>
      </c>
    </row>
    <row r="72" spans="1:8" ht="42.75">
      <c r="A72" s="1" t="s">
        <v>29</v>
      </c>
      <c r="B72" s="2"/>
      <c r="C72" s="2" t="s">
        <v>108</v>
      </c>
      <c r="D72" s="14">
        <v>0</v>
      </c>
      <c r="E72" s="5">
        <v>0</v>
      </c>
      <c r="F72" s="14">
        <v>0</v>
      </c>
      <c r="G72" s="14">
        <v>0</v>
      </c>
      <c r="H72" s="14">
        <v>0</v>
      </c>
    </row>
    <row r="73" spans="1:8" ht="42.75">
      <c r="A73" s="1" t="str">
        <f>"12.2"</f>
        <v>12.2</v>
      </c>
      <c r="B73" s="2"/>
      <c r="C73" s="2" t="s">
        <v>109</v>
      </c>
      <c r="D73" s="14">
        <v>0</v>
      </c>
      <c r="E73" s="5">
        <v>0</v>
      </c>
      <c r="F73" s="14">
        <v>0</v>
      </c>
      <c r="G73" s="14">
        <v>0</v>
      </c>
      <c r="H73" s="14">
        <v>0</v>
      </c>
    </row>
    <row r="74" spans="1:8">
      <c r="A74" s="1" t="str">
        <f>"12.2.1"</f>
        <v>12.2.1</v>
      </c>
      <c r="B74" s="2"/>
      <c r="C74" s="2" t="s">
        <v>107</v>
      </c>
      <c r="D74" s="14">
        <v>0</v>
      </c>
      <c r="E74" s="5">
        <v>0</v>
      </c>
      <c r="F74" s="14">
        <v>0</v>
      </c>
      <c r="G74" s="14">
        <v>0</v>
      </c>
      <c r="H74" s="14">
        <v>0</v>
      </c>
    </row>
    <row r="75" spans="1:8" ht="42.75">
      <c r="A75" s="1" t="s">
        <v>30</v>
      </c>
      <c r="B75" s="2"/>
      <c r="C75" s="2" t="s">
        <v>110</v>
      </c>
      <c r="D75" s="14">
        <v>0</v>
      </c>
      <c r="E75" s="5">
        <v>0</v>
      </c>
      <c r="F75" s="14">
        <v>0</v>
      </c>
      <c r="G75" s="14">
        <v>0</v>
      </c>
      <c r="H75" s="14">
        <v>0</v>
      </c>
    </row>
    <row r="76" spans="1:8" ht="42.75">
      <c r="A76" s="1" t="str">
        <f>"12.3"</f>
        <v>12.3</v>
      </c>
      <c r="B76" s="2"/>
      <c r="C76" s="2" t="s">
        <v>60</v>
      </c>
      <c r="D76" s="14">
        <v>0</v>
      </c>
      <c r="E76" s="5">
        <v>0</v>
      </c>
      <c r="F76" s="14">
        <v>0</v>
      </c>
      <c r="G76" s="14">
        <v>0</v>
      </c>
      <c r="H76" s="14">
        <v>0</v>
      </c>
    </row>
    <row r="77" spans="1:8" ht="28.5">
      <c r="A77" s="1" t="str">
        <f>"12.3.1"</f>
        <v>12.3.1</v>
      </c>
      <c r="B77" s="2"/>
      <c r="C77" s="2" t="s">
        <v>111</v>
      </c>
      <c r="D77" s="14">
        <v>0</v>
      </c>
      <c r="E77" s="5">
        <v>0</v>
      </c>
      <c r="F77" s="14">
        <v>0</v>
      </c>
      <c r="G77" s="14">
        <v>0</v>
      </c>
      <c r="H77" s="14">
        <v>0</v>
      </c>
    </row>
    <row r="78" spans="1:8" ht="57">
      <c r="A78" s="1" t="str">
        <f>"12.3.2"</f>
        <v>12.3.2</v>
      </c>
      <c r="B78" s="2"/>
      <c r="C78" s="2" t="s">
        <v>61</v>
      </c>
      <c r="D78" s="14">
        <v>0</v>
      </c>
      <c r="E78" s="5">
        <v>0</v>
      </c>
      <c r="F78" s="14">
        <v>0</v>
      </c>
      <c r="G78" s="14">
        <v>0</v>
      </c>
      <c r="H78" s="14">
        <v>0</v>
      </c>
    </row>
    <row r="79" spans="1:8" ht="42.75">
      <c r="A79" s="1" t="str">
        <f>"12.4"</f>
        <v>12.4</v>
      </c>
      <c r="B79" s="2"/>
      <c r="C79" s="2" t="s">
        <v>62</v>
      </c>
      <c r="D79" s="14">
        <v>0</v>
      </c>
      <c r="E79" s="5">
        <v>0</v>
      </c>
      <c r="F79" s="14">
        <v>0</v>
      </c>
      <c r="G79" s="14">
        <v>0</v>
      </c>
      <c r="H79" s="14">
        <v>0</v>
      </c>
    </row>
    <row r="80" spans="1:8" ht="28.5">
      <c r="A80" s="1" t="str">
        <f>"12.4.1"</f>
        <v>12.4.1</v>
      </c>
      <c r="B80" s="2"/>
      <c r="C80" s="2" t="s">
        <v>112</v>
      </c>
      <c r="D80" s="14">
        <v>0</v>
      </c>
      <c r="E80" s="5">
        <v>0</v>
      </c>
      <c r="F80" s="14">
        <v>0</v>
      </c>
      <c r="G80" s="14">
        <v>0</v>
      </c>
      <c r="H80" s="14">
        <v>0</v>
      </c>
    </row>
    <row r="81" spans="1:8" ht="57">
      <c r="A81" s="1" t="str">
        <f>"12.4.2"</f>
        <v>12.4.2</v>
      </c>
      <c r="B81" s="2"/>
      <c r="C81" s="2" t="s">
        <v>63</v>
      </c>
      <c r="D81" s="14">
        <v>0</v>
      </c>
      <c r="E81" s="5">
        <v>0</v>
      </c>
      <c r="F81" s="14">
        <v>0</v>
      </c>
      <c r="G81" s="14">
        <v>0</v>
      </c>
      <c r="H81" s="14">
        <v>0</v>
      </c>
    </row>
    <row r="82" spans="1:8" ht="71.25">
      <c r="A82" s="1" t="s">
        <v>113</v>
      </c>
      <c r="B82" s="2"/>
      <c r="C82" s="2" t="s">
        <v>114</v>
      </c>
      <c r="D82" s="14">
        <v>0</v>
      </c>
      <c r="E82" s="5">
        <v>0</v>
      </c>
      <c r="F82" s="14">
        <v>0</v>
      </c>
      <c r="G82" s="14">
        <v>0</v>
      </c>
      <c r="H82" s="14">
        <v>0</v>
      </c>
    </row>
    <row r="83" spans="1:8" ht="28.5">
      <c r="A83" s="1" t="s">
        <v>116</v>
      </c>
      <c r="B83" s="2"/>
      <c r="C83" s="2" t="s">
        <v>115</v>
      </c>
      <c r="D83" s="14">
        <v>0</v>
      </c>
      <c r="E83" s="5">
        <v>0</v>
      </c>
      <c r="F83" s="14">
        <v>0</v>
      </c>
      <c r="G83" s="14">
        <v>0</v>
      </c>
      <c r="H83" s="14">
        <v>0</v>
      </c>
    </row>
    <row r="84" spans="1:8" ht="71.25">
      <c r="A84" s="1" t="s">
        <v>117</v>
      </c>
      <c r="B84" s="2"/>
      <c r="C84" s="2" t="s">
        <v>118</v>
      </c>
      <c r="D84" s="14">
        <v>0</v>
      </c>
      <c r="E84" s="5">
        <v>0</v>
      </c>
      <c r="F84" s="14">
        <v>0</v>
      </c>
      <c r="G84" s="14">
        <v>0</v>
      </c>
      <c r="H84" s="14">
        <v>0</v>
      </c>
    </row>
    <row r="85" spans="1:8" ht="28.5">
      <c r="A85" s="1" t="s">
        <v>119</v>
      </c>
      <c r="B85" s="2"/>
      <c r="C85" s="2" t="s">
        <v>115</v>
      </c>
      <c r="D85" s="14">
        <v>0</v>
      </c>
      <c r="E85" s="5">
        <v>0</v>
      </c>
      <c r="F85" s="14">
        <v>0</v>
      </c>
      <c r="G85" s="14">
        <v>0</v>
      </c>
      <c r="H85" s="14">
        <v>0</v>
      </c>
    </row>
    <row r="86" spans="1:8" ht="85.5">
      <c r="A86" s="1" t="s">
        <v>120</v>
      </c>
      <c r="B86" s="2"/>
      <c r="C86" s="2" t="s">
        <v>121</v>
      </c>
      <c r="D86" s="14">
        <v>0</v>
      </c>
      <c r="E86" s="5">
        <v>0</v>
      </c>
      <c r="F86" s="14">
        <v>0</v>
      </c>
      <c r="G86" s="14">
        <v>0</v>
      </c>
      <c r="H86" s="14">
        <v>0</v>
      </c>
    </row>
    <row r="87" spans="1:8" ht="28.5">
      <c r="A87" s="1" t="s">
        <v>122</v>
      </c>
      <c r="B87" s="2"/>
      <c r="C87" s="2" t="s">
        <v>115</v>
      </c>
      <c r="D87" s="14">
        <v>0</v>
      </c>
      <c r="E87" s="5">
        <v>0</v>
      </c>
      <c r="F87" s="14">
        <v>0</v>
      </c>
      <c r="G87" s="14">
        <v>0</v>
      </c>
      <c r="H87" s="14">
        <v>0</v>
      </c>
    </row>
    <row r="88" spans="1:8" ht="75" customHeight="1">
      <c r="A88" s="1" t="s">
        <v>123</v>
      </c>
      <c r="B88" s="2"/>
      <c r="C88" s="2" t="s">
        <v>124</v>
      </c>
      <c r="D88" s="14">
        <v>0</v>
      </c>
      <c r="E88" s="5">
        <v>0</v>
      </c>
      <c r="F88" s="14">
        <v>0</v>
      </c>
      <c r="G88" s="14">
        <v>0</v>
      </c>
      <c r="H88" s="14">
        <v>0</v>
      </c>
    </row>
    <row r="89" spans="1:8" ht="28.5">
      <c r="A89" s="1" t="s">
        <v>125</v>
      </c>
      <c r="B89" s="2"/>
      <c r="C89" s="2" t="s">
        <v>115</v>
      </c>
      <c r="D89" s="14">
        <v>0</v>
      </c>
      <c r="E89" s="5">
        <v>0</v>
      </c>
      <c r="F89" s="14">
        <v>0</v>
      </c>
      <c r="G89" s="14">
        <v>0</v>
      </c>
      <c r="H89" s="14">
        <v>0</v>
      </c>
    </row>
    <row r="90" spans="1:8" ht="42.75">
      <c r="A90" s="18">
        <v>13</v>
      </c>
      <c r="B90" s="9"/>
      <c r="C90" s="9" t="s">
        <v>31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</row>
    <row r="91" spans="1:8" ht="57">
      <c r="A91" s="1" t="str">
        <f>"13.1"</f>
        <v>13.1</v>
      </c>
      <c r="B91" s="2"/>
      <c r="C91" s="2" t="s">
        <v>126</v>
      </c>
      <c r="D91" s="14">
        <v>0</v>
      </c>
      <c r="E91" s="5">
        <v>0</v>
      </c>
      <c r="F91" s="14">
        <v>0</v>
      </c>
      <c r="G91" s="14">
        <v>0</v>
      </c>
      <c r="H91" s="14">
        <v>0</v>
      </c>
    </row>
    <row r="92" spans="1:8" ht="57">
      <c r="A92" s="1" t="str">
        <f>"13.2"</f>
        <v>13.2</v>
      </c>
      <c r="B92" s="2"/>
      <c r="C92" s="2" t="s">
        <v>127</v>
      </c>
      <c r="D92" s="14">
        <v>0</v>
      </c>
      <c r="E92" s="5">
        <v>0</v>
      </c>
      <c r="F92" s="14">
        <v>0</v>
      </c>
      <c r="G92" s="14">
        <v>0</v>
      </c>
      <c r="H92" s="14">
        <v>0</v>
      </c>
    </row>
    <row r="93" spans="1:8" ht="42.75">
      <c r="A93" s="1" t="str">
        <f>"13.3"</f>
        <v>13.3</v>
      </c>
      <c r="B93" s="2"/>
      <c r="C93" s="2" t="s">
        <v>128</v>
      </c>
      <c r="D93" s="14">
        <v>0</v>
      </c>
      <c r="E93" s="5">
        <v>0</v>
      </c>
      <c r="F93" s="14">
        <v>0</v>
      </c>
      <c r="G93" s="14">
        <v>0</v>
      </c>
      <c r="H93" s="14">
        <v>0</v>
      </c>
    </row>
    <row r="94" spans="1:8" ht="57">
      <c r="A94" s="1" t="str">
        <f>"13.4"</f>
        <v>13.4</v>
      </c>
      <c r="B94" s="2"/>
      <c r="C94" s="2" t="s">
        <v>129</v>
      </c>
      <c r="D94" s="14">
        <v>0</v>
      </c>
      <c r="E94" s="5">
        <v>0</v>
      </c>
      <c r="F94" s="14">
        <v>0</v>
      </c>
      <c r="G94" s="14">
        <v>0</v>
      </c>
      <c r="H94" s="14">
        <v>0</v>
      </c>
    </row>
    <row r="95" spans="1:8" ht="57">
      <c r="A95" s="1" t="str">
        <f>"13.5"</f>
        <v>13.5</v>
      </c>
      <c r="B95" s="2"/>
      <c r="C95" s="2" t="s">
        <v>65</v>
      </c>
      <c r="D95" s="14">
        <v>0</v>
      </c>
      <c r="E95" s="5">
        <v>0</v>
      </c>
      <c r="F95" s="14">
        <v>0</v>
      </c>
      <c r="G95" s="14">
        <v>0</v>
      </c>
      <c r="H95" s="14">
        <v>0</v>
      </c>
    </row>
    <row r="96" spans="1:8" ht="57">
      <c r="A96" s="1" t="str">
        <f>"13.6"</f>
        <v>13.6</v>
      </c>
      <c r="B96" s="2"/>
      <c r="C96" s="2" t="s">
        <v>64</v>
      </c>
      <c r="D96" s="14">
        <v>0</v>
      </c>
      <c r="E96" s="5">
        <v>0</v>
      </c>
      <c r="F96" s="14">
        <v>0</v>
      </c>
      <c r="G96" s="14">
        <v>0</v>
      </c>
      <c r="H96" s="14">
        <v>0</v>
      </c>
    </row>
    <row r="97" spans="1:8" ht="42.75">
      <c r="A97" s="1" t="str">
        <f>"13.7"</f>
        <v>13.7</v>
      </c>
      <c r="B97" s="2"/>
      <c r="C97" s="2" t="s">
        <v>66</v>
      </c>
      <c r="D97" s="14">
        <v>0</v>
      </c>
      <c r="E97" s="5">
        <v>0</v>
      </c>
      <c r="F97" s="14">
        <v>0</v>
      </c>
      <c r="G97" s="14">
        <v>0</v>
      </c>
      <c r="H97" s="14">
        <v>0</v>
      </c>
    </row>
    <row r="98" spans="1:8">
      <c r="A98" s="18">
        <v>14</v>
      </c>
      <c r="B98" s="9"/>
      <c r="C98" s="20" t="s">
        <v>32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</row>
    <row r="99" spans="1:8" ht="44.25" customHeight="1">
      <c r="A99" s="1" t="str">
        <f>"14.1"</f>
        <v>14.1</v>
      </c>
      <c r="B99" s="2"/>
      <c r="C99" s="2" t="s">
        <v>67</v>
      </c>
      <c r="D99" s="14">
        <v>0</v>
      </c>
      <c r="E99" s="5">
        <v>0</v>
      </c>
      <c r="F99" s="14">
        <v>0</v>
      </c>
      <c r="G99" s="14">
        <v>0</v>
      </c>
      <c r="H99" s="14">
        <v>0</v>
      </c>
    </row>
    <row r="100" spans="1:8" ht="28.5">
      <c r="A100" s="1" t="str">
        <f>"14.2"</f>
        <v>14.2</v>
      </c>
      <c r="B100" s="2"/>
      <c r="C100" s="2" t="s">
        <v>68</v>
      </c>
      <c r="D100" s="14">
        <v>0</v>
      </c>
      <c r="E100" s="5">
        <v>0</v>
      </c>
      <c r="F100" s="14">
        <v>0</v>
      </c>
      <c r="G100" s="14">
        <v>0</v>
      </c>
      <c r="H100" s="14">
        <v>0</v>
      </c>
    </row>
    <row r="101" spans="1:8">
      <c r="A101" s="1" t="str">
        <f>"14.3"</f>
        <v>14.3</v>
      </c>
      <c r="B101" s="2"/>
      <c r="C101" s="2" t="s">
        <v>69</v>
      </c>
      <c r="D101" s="14">
        <v>1091714.1100000001</v>
      </c>
      <c r="E101" s="5">
        <v>0</v>
      </c>
      <c r="F101" s="14">
        <v>0</v>
      </c>
      <c r="G101" s="14">
        <v>0</v>
      </c>
      <c r="H101" s="14">
        <v>0</v>
      </c>
    </row>
    <row r="102" spans="1:8" ht="28.5">
      <c r="A102" s="1" t="str">
        <f>"14.3.1"</f>
        <v>14.3.1</v>
      </c>
      <c r="B102" s="2"/>
      <c r="C102" s="2" t="s">
        <v>130</v>
      </c>
      <c r="D102" s="14">
        <v>1091714.1100000001</v>
      </c>
      <c r="E102" s="5">
        <v>0</v>
      </c>
      <c r="F102" s="14">
        <v>0</v>
      </c>
      <c r="G102" s="14">
        <v>0</v>
      </c>
      <c r="H102" s="14">
        <v>0</v>
      </c>
    </row>
    <row r="103" spans="1:8" ht="29.25" customHeight="1">
      <c r="A103" s="1" t="str">
        <f>"14.3.2"</f>
        <v>14.3.2</v>
      </c>
      <c r="B103" s="2"/>
      <c r="C103" s="2" t="s">
        <v>131</v>
      </c>
      <c r="D103" s="14">
        <v>0</v>
      </c>
      <c r="E103" s="5">
        <v>0</v>
      </c>
      <c r="F103" s="14">
        <v>0</v>
      </c>
      <c r="G103" s="14">
        <v>0</v>
      </c>
      <c r="H103" s="14">
        <v>0</v>
      </c>
    </row>
    <row r="104" spans="1:8">
      <c r="A104" s="1" t="str">
        <f>"14.3.3"</f>
        <v>14.3.3</v>
      </c>
      <c r="B104" s="2"/>
      <c r="C104" s="2" t="s">
        <v>70</v>
      </c>
      <c r="D104" s="14">
        <v>0</v>
      </c>
      <c r="E104" s="5">
        <v>0</v>
      </c>
      <c r="F104" s="14">
        <v>0</v>
      </c>
      <c r="G104" s="14">
        <v>0</v>
      </c>
      <c r="H104" s="14">
        <v>0</v>
      </c>
    </row>
    <row r="105" spans="1:8" ht="28.5">
      <c r="A105" s="1" t="str">
        <f>"14.4"</f>
        <v>14.4</v>
      </c>
      <c r="B105" s="2"/>
      <c r="C105" s="2" t="s">
        <v>71</v>
      </c>
      <c r="D105" s="14">
        <v>0</v>
      </c>
      <c r="E105" s="5">
        <v>0</v>
      </c>
      <c r="F105" s="14">
        <v>0</v>
      </c>
      <c r="G105" s="14">
        <v>0</v>
      </c>
      <c r="H105" s="14">
        <v>0</v>
      </c>
    </row>
  </sheetData>
  <mergeCells count="2">
    <mergeCell ref="G1:H1"/>
    <mergeCell ref="A2:H2"/>
  </mergeCells>
  <phoneticPr fontId="0" type="noConversion"/>
  <printOptions horizontalCentered="1"/>
  <pageMargins left="0.19685039370078741" right="0.19685039370078741" top="0.35433070866141736" bottom="0.78740157480314965" header="0.11811023622047245" footer="0.11811023622047245"/>
  <pageSetup paperSize="9" scale="67" fitToWidth="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2.1 do informacji 2016</vt:lpstr>
      <vt:lpstr>'zał. nr 2.1 do informacji 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cp:lastPrinted>2016-07-28T09:54:45Z</cp:lastPrinted>
  <dcterms:created xsi:type="dcterms:W3CDTF">2013-08-30T19:45:15Z</dcterms:created>
  <dcterms:modified xsi:type="dcterms:W3CDTF">2016-07-28T09:55:03Z</dcterms:modified>
</cp:coreProperties>
</file>